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-45" yWindow="15" windowWidth="16035" windowHeight="12480" tabRatio="453"/>
  </bookViews>
  <sheets>
    <sheet name="ЧВА" sheetId="3" r:id="rId1"/>
    <sheet name="Публікація" sheetId="4" r:id="rId2"/>
    <sheet name="1 кв." sheetId="10" r:id="rId3"/>
    <sheet name="2 кв." sheetId="11" r:id="rId4"/>
    <sheet name="3 кв." sheetId="12" r:id="rId5"/>
    <sheet name="4 кв. " sheetId="13" r:id="rId6"/>
  </sheets>
  <externalReferences>
    <externalReference r:id="rId7"/>
  </externalReferences>
  <definedNames>
    <definedName name="Print_Area" localSheetId="2">'1 кв.'!$A$1:$D$1</definedName>
    <definedName name="Print_Area" localSheetId="3">'2 кв.'!$A$1:$D$1</definedName>
    <definedName name="Print_Area" localSheetId="4">'3 кв.'!$A$1:$D$1</definedName>
    <definedName name="Print_Area" localSheetId="5">'4 кв. '!$A$1:$D$1</definedName>
    <definedName name="Print_Area" localSheetId="1">Публікація!$A$1:$C$31</definedName>
    <definedName name="Print_Area" localSheetId="0">ЧВА!$A$1:$Q$122</definedName>
    <definedName name="_xlnm.Print_Area" localSheetId="0">ЧВА!$A$1:$Q$122</definedName>
  </definedNames>
  <calcPr calcId="125725"/>
</workbook>
</file>

<file path=xl/calcChain.xml><?xml version="1.0" encoding="utf-8"?>
<calcChain xmlns="http://schemas.openxmlformats.org/spreadsheetml/2006/main">
  <c r="E45" i="3"/>
  <c r="M17"/>
  <c r="L73"/>
  <c r="J23" l="1"/>
  <c r="M23"/>
  <c r="P22"/>
  <c r="P23" s="1"/>
  <c r="K23"/>
  <c r="L22"/>
  <c r="P73" l="1"/>
  <c r="P75" l="1"/>
  <c r="L75"/>
  <c r="L76" s="1"/>
  <c r="P14"/>
  <c r="C23" i="12"/>
  <c r="P16" i="3" l="1"/>
  <c r="E39"/>
  <c r="P15"/>
  <c r="K17"/>
  <c r="L16"/>
  <c r="J17"/>
  <c r="C6" i="11" l="1"/>
  <c r="R104" i="3"/>
  <c r="C74" i="10" l="1"/>
  <c r="P12" i="3" l="1"/>
  <c r="L12"/>
  <c r="L20" l="1"/>
  <c r="C95" i="13" l="1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B2"/>
  <c r="D90" s="1"/>
  <c r="C95" i="12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B2"/>
  <c r="D90" s="1"/>
  <c r="C94" i="11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5"/>
  <c r="C4"/>
  <c r="B2"/>
  <c r="D91" s="1"/>
  <c r="A2"/>
  <c r="D92" i="10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41" i="13" l="1"/>
  <c r="D4" i="12"/>
  <c r="D47"/>
  <c r="D10"/>
  <c r="D53"/>
  <c r="D17" i="13"/>
  <c r="D16" i="12"/>
  <c r="D23"/>
  <c r="D71"/>
  <c r="D29"/>
  <c r="D77"/>
  <c r="D65" i="13"/>
  <c r="D5" i="11"/>
  <c r="D40"/>
  <c r="D88"/>
  <c r="D10"/>
  <c r="D12"/>
  <c r="D23"/>
  <c r="D34"/>
  <c r="D36"/>
  <c r="D47"/>
  <c r="D58"/>
  <c r="D60"/>
  <c r="D71"/>
  <c r="D82"/>
  <c r="D84"/>
  <c r="D35" i="12"/>
  <c r="D59"/>
  <c r="D83"/>
  <c r="D4" i="13"/>
  <c r="D10"/>
  <c r="D23"/>
  <c r="D47"/>
  <c r="D71"/>
  <c r="D16" i="11"/>
  <c r="D29"/>
  <c r="D42"/>
  <c r="D64"/>
  <c r="D77"/>
  <c r="D4"/>
  <c r="D6"/>
  <c r="D17"/>
  <c r="D28"/>
  <c r="D30"/>
  <c r="D41"/>
  <c r="D52"/>
  <c r="D54"/>
  <c r="D65"/>
  <c r="D76"/>
  <c r="D78"/>
  <c r="D89"/>
  <c r="D5" i="12"/>
  <c r="D11"/>
  <c r="D17"/>
  <c r="D41"/>
  <c r="D65"/>
  <c r="D89"/>
  <c r="D29" i="13"/>
  <c r="D53"/>
  <c r="D18" i="11"/>
  <c r="D53"/>
  <c r="D66"/>
  <c r="D90"/>
  <c r="D11"/>
  <c r="D22"/>
  <c r="D24"/>
  <c r="D35"/>
  <c r="D46"/>
  <c r="D48"/>
  <c r="D59"/>
  <c r="D70"/>
  <c r="D72"/>
  <c r="D83"/>
  <c r="D94"/>
  <c r="D5" i="13"/>
  <c r="D11"/>
  <c r="D35"/>
  <c r="D59"/>
  <c r="D77"/>
  <c r="D83"/>
  <c r="D89"/>
  <c r="D95"/>
  <c r="D16"/>
  <c r="D22"/>
  <c r="D28"/>
  <c r="D34"/>
  <c r="D40"/>
  <c r="D46"/>
  <c r="D52"/>
  <c r="D58"/>
  <c r="D64"/>
  <c r="D70"/>
  <c r="D76"/>
  <c r="D82"/>
  <c r="D88"/>
  <c r="D94"/>
  <c r="D9"/>
  <c r="D15"/>
  <c r="D21"/>
  <c r="D27"/>
  <c r="D33"/>
  <c r="D39"/>
  <c r="D45"/>
  <c r="D51"/>
  <c r="D57"/>
  <c r="D63"/>
  <c r="D69"/>
  <c r="D75"/>
  <c r="D81"/>
  <c r="D87"/>
  <c r="D93"/>
  <c r="D8"/>
  <c r="D14"/>
  <c r="D20"/>
  <c r="D26"/>
  <c r="D32"/>
  <c r="D38"/>
  <c r="D44"/>
  <c r="D50"/>
  <c r="D56"/>
  <c r="D62"/>
  <c r="D68"/>
  <c r="D74"/>
  <c r="D80"/>
  <c r="D86"/>
  <c r="D92"/>
  <c r="D7"/>
  <c r="D13"/>
  <c r="D19"/>
  <c r="D25"/>
  <c r="D31"/>
  <c r="D37"/>
  <c r="D43"/>
  <c r="D49"/>
  <c r="D55"/>
  <c r="D61"/>
  <c r="D67"/>
  <c r="D73"/>
  <c r="D79"/>
  <c r="D85"/>
  <c r="D91"/>
  <c r="D6"/>
  <c r="D12"/>
  <c r="D18"/>
  <c r="D24"/>
  <c r="D30"/>
  <c r="D36"/>
  <c r="D42"/>
  <c r="D48"/>
  <c r="D54"/>
  <c r="D60"/>
  <c r="D66"/>
  <c r="D72"/>
  <c r="D78"/>
  <c r="D84"/>
  <c r="D95" i="12"/>
  <c r="D22"/>
  <c r="D28"/>
  <c r="D34"/>
  <c r="D40"/>
  <c r="D46"/>
  <c r="D52"/>
  <c r="D58"/>
  <c r="D64"/>
  <c r="D70"/>
  <c r="D76"/>
  <c r="D82"/>
  <c r="D88"/>
  <c r="D94"/>
  <c r="D9"/>
  <c r="D15"/>
  <c r="D21"/>
  <c r="D27"/>
  <c r="D33"/>
  <c r="D39"/>
  <c r="D45"/>
  <c r="D51"/>
  <c r="D57"/>
  <c r="D63"/>
  <c r="D69"/>
  <c r="D75"/>
  <c r="D81"/>
  <c r="D87"/>
  <c r="D93"/>
  <c r="D8"/>
  <c r="D14"/>
  <c r="D20"/>
  <c r="D26"/>
  <c r="D32"/>
  <c r="D38"/>
  <c r="D44"/>
  <c r="D50"/>
  <c r="D56"/>
  <c r="D62"/>
  <c r="D68"/>
  <c r="D74"/>
  <c r="D80"/>
  <c r="D86"/>
  <c r="D92"/>
  <c r="D7"/>
  <c r="D13"/>
  <c r="D19"/>
  <c r="D25"/>
  <c r="D31"/>
  <c r="D37"/>
  <c r="D43"/>
  <c r="D49"/>
  <c r="D55"/>
  <c r="D61"/>
  <c r="D67"/>
  <c r="D73"/>
  <c r="D79"/>
  <c r="D85"/>
  <c r="D91"/>
  <c r="D6"/>
  <c r="D12"/>
  <c r="D18"/>
  <c r="D24"/>
  <c r="D30"/>
  <c r="D36"/>
  <c r="D42"/>
  <c r="D48"/>
  <c r="D54"/>
  <c r="D60"/>
  <c r="D66"/>
  <c r="D72"/>
  <c r="D78"/>
  <c r="D84"/>
  <c r="D9" i="11"/>
  <c r="D15"/>
  <c r="D21"/>
  <c r="D27"/>
  <c r="D33"/>
  <c r="D39"/>
  <c r="D45"/>
  <c r="D51"/>
  <c r="D57"/>
  <c r="D63"/>
  <c r="D69"/>
  <c r="D75"/>
  <c r="D81"/>
  <c r="D87"/>
  <c r="D93"/>
  <c r="D8"/>
  <c r="D14"/>
  <c r="D20"/>
  <c r="D26"/>
  <c r="D32"/>
  <c r="D38"/>
  <c r="D44"/>
  <c r="D50"/>
  <c r="D56"/>
  <c r="D62"/>
  <c r="D68"/>
  <c r="D74"/>
  <c r="D80"/>
  <c r="D86"/>
  <c r="D92"/>
  <c r="D7"/>
  <c r="D13"/>
  <c r="D19"/>
  <c r="D25"/>
  <c r="D31"/>
  <c r="D37"/>
  <c r="D43"/>
  <c r="D49"/>
  <c r="D55"/>
  <c r="D61"/>
  <c r="D67"/>
  <c r="D73"/>
  <c r="D79"/>
  <c r="D85"/>
  <c r="L15" i="3" l="1"/>
  <c r="P17"/>
  <c r="L14" l="1"/>
  <c r="P106"/>
  <c r="B127" s="1"/>
  <c r="M19"/>
  <c r="M24" s="1"/>
  <c r="R98"/>
  <c r="L13"/>
  <c r="P80" l="1"/>
  <c r="R100" l="1"/>
  <c r="R102"/>
  <c r="T98" l="1"/>
  <c r="L10"/>
  <c r="L21"/>
  <c r="L23" s="1"/>
  <c r="L9" l="1"/>
  <c r="N124" l="1"/>
  <c r="C24" i="4" l="1"/>
  <c r="C23"/>
  <c r="C25"/>
  <c r="C26"/>
  <c r="C27"/>
  <c r="C28"/>
  <c r="C18"/>
  <c r="C16"/>
  <c r="C17"/>
  <c r="C30"/>
  <c r="C19"/>
  <c r="C2"/>
  <c r="L11" i="3" l="1"/>
  <c r="L17" s="1"/>
  <c r="C22" i="4" l="1"/>
  <c r="L18" i="3"/>
  <c r="L19" s="1"/>
  <c r="L24" s="1"/>
  <c r="L124"/>
  <c r="C21" i="4"/>
  <c r="P19" i="3"/>
  <c r="P24" s="1"/>
  <c r="E46"/>
  <c r="J19"/>
  <c r="J24" s="1"/>
  <c r="C20" i="4"/>
  <c r="C39" i="3"/>
  <c r="C45" s="1"/>
  <c r="K19"/>
  <c r="K24" s="1"/>
  <c r="N63"/>
  <c r="M63"/>
  <c r="N61"/>
  <c r="M61"/>
  <c r="N59"/>
  <c r="M59"/>
  <c r="N57"/>
  <c r="M57"/>
  <c r="P51"/>
  <c r="P52" s="1"/>
  <c r="N51"/>
  <c r="N52" s="1"/>
  <c r="M51"/>
  <c r="M52" s="1"/>
  <c r="J51"/>
  <c r="J52" s="1"/>
  <c r="H51"/>
  <c r="H52" s="1"/>
  <c r="L29"/>
  <c r="L30" s="1"/>
  <c r="N29"/>
  <c r="N30" s="1"/>
  <c r="P81" s="1"/>
  <c r="C11" i="4" s="1"/>
  <c r="Q29" i="3"/>
  <c r="Q30" s="1"/>
  <c r="C9" i="4" l="1"/>
  <c r="C15"/>
  <c r="C10"/>
  <c r="N125" i="3"/>
  <c r="B46"/>
  <c r="N64"/>
  <c r="E127" s="1"/>
  <c r="M64"/>
  <c r="M124"/>
  <c r="P83"/>
  <c r="P124"/>
  <c r="C12" i="4" l="1"/>
  <c r="P82" i="3"/>
  <c r="P84"/>
  <c r="C13" i="4" l="1"/>
  <c r="C31" l="1"/>
  <c r="P76" i="3" l="1"/>
  <c r="P85"/>
  <c r="P86" s="1"/>
  <c r="Q44" l="1"/>
  <c r="Q72"/>
  <c r="N22"/>
  <c r="C14" i="4"/>
  <c r="Q124" i="3"/>
  <c r="E124" s="1"/>
  <c r="B124" s="1"/>
  <c r="Q74"/>
  <c r="Q75" s="1"/>
  <c r="N11"/>
  <c r="Q42"/>
  <c r="Q56"/>
  <c r="Q57" s="1"/>
  <c r="N9"/>
  <c r="Q50"/>
  <c r="Q51" s="1"/>
  <c r="Q52" s="1"/>
  <c r="N18"/>
  <c r="N19" s="1"/>
  <c r="N21"/>
  <c r="N15"/>
  <c r="N14"/>
  <c r="N10"/>
  <c r="N20"/>
  <c r="P108"/>
  <c r="C29" i="4" s="1"/>
  <c r="Q60" i="3"/>
  <c r="Q61" s="1"/>
  <c r="Q70"/>
  <c r="Q69"/>
  <c r="Q62"/>
  <c r="Q63" s="1"/>
  <c r="Q38"/>
  <c r="Q41"/>
  <c r="C8" i="4"/>
  <c r="Q37" i="3"/>
  <c r="Q71"/>
  <c r="Q36"/>
  <c r="Q58"/>
  <c r="Q59" s="1"/>
  <c r="Q40"/>
  <c r="Q35"/>
  <c r="N16"/>
  <c r="N13"/>
  <c r="N12"/>
  <c r="Q43"/>
  <c r="N23" l="1"/>
  <c r="Q73"/>
  <c r="Q76" s="1"/>
  <c r="Q64"/>
  <c r="N17"/>
  <c r="Q45"/>
  <c r="Q39"/>
  <c r="N24" l="1"/>
  <c r="Q46"/>
  <c r="R86" l="1"/>
</calcChain>
</file>

<file path=xl/sharedStrings.xml><?xml version="1.0" encoding="utf-8"?>
<sst xmlns="http://schemas.openxmlformats.org/spreadsheetml/2006/main" count="454" uniqueCount="281">
  <si>
    <t>Код за ЄДРПОУ емітента-резидента</t>
  </si>
  <si>
    <t>Номінальна вартість одного ЦП, грн.</t>
  </si>
  <si>
    <t>Загальна номінальна вартість ЦП, грн.</t>
  </si>
  <si>
    <t>00013480</t>
  </si>
  <si>
    <t>б/н</t>
  </si>
  <si>
    <t>ТОВ "КУА "Гарантія-Інвест"</t>
  </si>
  <si>
    <t>1.</t>
  </si>
  <si>
    <t>№</t>
  </si>
  <si>
    <t>Вид рахунку</t>
  </si>
  <si>
    <t>у гривнях</t>
  </si>
  <si>
    <t>назва валюти</t>
  </si>
  <si>
    <t>вклади в іноз. валюті</t>
  </si>
  <si>
    <t>Термін зберігання</t>
  </si>
  <si>
    <t>Дохід за депозитним рахунком (%)</t>
  </si>
  <si>
    <t>Дебіторська заборгованість</t>
  </si>
  <si>
    <t>Код за ЄДРПОУ дебітора</t>
  </si>
  <si>
    <t>Предмет заборгованості</t>
  </si>
  <si>
    <t>Вид банківського металу</t>
  </si>
  <si>
    <t>5.Перелік інших інвестицій</t>
  </si>
  <si>
    <t>Найменування</t>
  </si>
  <si>
    <t>Інвестиції в цінні папери</t>
  </si>
  <si>
    <t>Інвестиції в обєкти нерухомого майна</t>
  </si>
  <si>
    <t>Інвестиції в банківські метали</t>
  </si>
  <si>
    <t>Інші інвестиції</t>
  </si>
  <si>
    <t>Найменування зобовязання</t>
  </si>
  <si>
    <t>Назва контрагента</t>
  </si>
  <si>
    <t>Гол. бухгалтер особи, що здійснює управління НПФ</t>
  </si>
  <si>
    <t>ЧВА</t>
  </si>
  <si>
    <t>ЗВА</t>
  </si>
  <si>
    <t>Вартість акцій</t>
  </si>
  <si>
    <t>Депозити та поточ. рахунки</t>
  </si>
  <si>
    <t>Метали</t>
  </si>
  <si>
    <t>Зобовязання</t>
  </si>
  <si>
    <t>Нерухоме майно</t>
  </si>
  <si>
    <t>7.3.</t>
  </si>
  <si>
    <t>7.4.</t>
  </si>
  <si>
    <t>7.5.</t>
  </si>
  <si>
    <t>7.6.</t>
  </si>
  <si>
    <t>8.1.</t>
  </si>
  <si>
    <t>8.2.</t>
  </si>
  <si>
    <t>8.3.</t>
  </si>
  <si>
    <t>8.4.</t>
  </si>
  <si>
    <t>8.5.</t>
  </si>
  <si>
    <t>1.2.</t>
  </si>
  <si>
    <t>2.1.</t>
  </si>
  <si>
    <t>3.1.</t>
  </si>
  <si>
    <t>4.1.</t>
  </si>
  <si>
    <t>5.1.</t>
  </si>
  <si>
    <t>7.1.</t>
  </si>
  <si>
    <t>4. Перелік інвестицій у банківські метали</t>
  </si>
  <si>
    <t>2. Перелік інвестицій в об'єкти нерухомого майна</t>
  </si>
  <si>
    <t>Загальна вартість ЦП, грн.</t>
  </si>
  <si>
    <t>Вартість, грн.</t>
  </si>
  <si>
    <t xml:space="preserve">Найменування дебітора </t>
  </si>
  <si>
    <t>8.7.</t>
  </si>
  <si>
    <t>6. Дебіторська заборгованість</t>
  </si>
  <si>
    <t>вклад у гривнях</t>
  </si>
  <si>
    <t>-</t>
  </si>
  <si>
    <t>6.2.</t>
  </si>
  <si>
    <t>8.8.</t>
  </si>
  <si>
    <t>Інші інвестиції (дебіт. заборг.)</t>
  </si>
  <si>
    <t>UA4000207518</t>
  </si>
  <si>
    <t>Ліцензія серії АЕ №294656 на здійснення діяльності з управління активами інституційних інвесторів (діяльність з управління активами), видана НКЦПФР 30.12.2014, строк дії ліцензії з 30.12.2014 - безстрокова</t>
  </si>
  <si>
    <t>Ліцензія, серії АБ №115993 на здійснення діяльності з адміністрування недержавних пенсійних фондів, видана ДКРРФПУ 29.12.2008, строк дії ліцензії з 24.04.2008 – безстрокова</t>
  </si>
  <si>
    <t>Товариство з обмеженою відповідальністю "Компанія з управління активами "Гарантія-Інвест", ЄДРПОУ 33238312</t>
  </si>
  <si>
    <t>7. Склад та структура активів ПФ (загальна інформація)</t>
  </si>
  <si>
    <t>Неперсоніфіковані внески</t>
  </si>
  <si>
    <t>Заборгованість з перерахування пенсійних коштів до іншої установи (іншого пенсійного фонду, страховика, банку)</t>
  </si>
  <si>
    <t>Заборгованість з перерахування помилково сплачених коштів</t>
  </si>
  <si>
    <t>Заборгованість з оплати послуг, пов’язаних із здійсненням операцій з пенсійними активами, які надаються третіми особами</t>
  </si>
  <si>
    <t>Заборгованість з витрат на ведення обліку та перереєстрацію прав власності на нерухомість</t>
  </si>
  <si>
    <t>Заборгованість з оплати інших послуг, надання яких передбачено чинним законодавством з недержавного пенсійного забезпечення</t>
  </si>
  <si>
    <t>Заборгованість щодо придбання (продажу) активів та розрахунків з продавцями за отримані, але не сплачені недержавним пенсійним фондом активи</t>
  </si>
  <si>
    <t>Заборгованість з винагороди за надання послуг з управління активами ПФ</t>
  </si>
  <si>
    <t>Заборгованості з витрат на оплату послуг з адміністрування ПФ</t>
  </si>
  <si>
    <t>Заборгованість з оплати послуг зберігача ПФ</t>
  </si>
  <si>
    <t>Заборгованість з оплати послуг з проведення планових аудиторських перевірок ПФ</t>
  </si>
  <si>
    <t>8.9.</t>
  </si>
  <si>
    <t>8.10.</t>
  </si>
  <si>
    <t>8.11.</t>
  </si>
  <si>
    <t>8.12.</t>
  </si>
  <si>
    <t>8.13.</t>
  </si>
  <si>
    <t>Інші зобов’язання ПФ</t>
  </si>
  <si>
    <t>Сума, грн.</t>
  </si>
  <si>
    <t>9.</t>
  </si>
  <si>
    <t>Чиста вартість активів ПФ</t>
  </si>
  <si>
    <t>10.</t>
  </si>
  <si>
    <t>11.</t>
  </si>
  <si>
    <t>Кількість одиниць  пенсійних активів, од.</t>
  </si>
  <si>
    <t>ОВДП України (середньострокова відсоткова), 0244</t>
  </si>
  <si>
    <t>ОВДП України (довгострокова відсоткова), 0240</t>
  </si>
  <si>
    <t>Найменування емітента</t>
  </si>
  <si>
    <t>Код країни</t>
  </si>
  <si>
    <t>Україна, 804</t>
  </si>
  <si>
    <t>Вид ЦП</t>
  </si>
  <si>
    <t>Міжнародний ідентифікаційний номер ЦП</t>
  </si>
  <si>
    <t>Рейтингова оцінка ЦП емітента
(за наявності)</t>
  </si>
  <si>
    <t xml:space="preserve">Кількість ЦП, шт.  </t>
  </si>
  <si>
    <t>Частка у загальній балансовій вартості активів ПФ, %</t>
  </si>
  <si>
    <t>Частка від загального обсягу випуску ЦП або статутного капіталу емітента (для емісійних ЦП, %</t>
  </si>
  <si>
    <t>1. Перелік інвестицій у ЦП</t>
  </si>
  <si>
    <t>Найменування кредитного агентства, яким присвоєно рейтингову оцінку ЦП емітента
(за наявності)</t>
  </si>
  <si>
    <t>Дата погашення (для боргових строкових ЦП)</t>
  </si>
  <si>
    <t>Облігація підприємства (відсоткова), 0200</t>
  </si>
  <si>
    <t>Найменування обєкта нерухомого майна</t>
  </si>
  <si>
    <t xml:space="preserve">Місцезнаходження обєкта нерухомості </t>
  </si>
  <si>
    <t>Дата придбання об’єкта нерухомості</t>
  </si>
  <si>
    <t xml:space="preserve">Вартість придбання
</t>
  </si>
  <si>
    <t>Загальна вартість, грн.</t>
  </si>
  <si>
    <t>РАЗОМ</t>
  </si>
  <si>
    <t>УСЬОГО ЦП РАЗОМ</t>
  </si>
  <si>
    <t>УСЬОГО ОБ'ЄКТІВ НЕРУХОМОГО МАЙНА РАЗОМ</t>
  </si>
  <si>
    <t>3. Кошти на поточному та/або депозитному рахунках у банку</t>
  </si>
  <si>
    <t>Поточний - 01</t>
  </si>
  <si>
    <t>Сума коштів</t>
  </si>
  <si>
    <t>в іноземній валюті</t>
  </si>
  <si>
    <t>UAH, 980, Гривня</t>
  </si>
  <si>
    <t>USD, 840, Долар США</t>
  </si>
  <si>
    <t>Код за ЄДРПОУ банку</t>
  </si>
  <si>
    <t>Найменування банку</t>
  </si>
  <si>
    <t>МФО банку</t>
  </si>
  <si>
    <t>дата закінчення</t>
  </si>
  <si>
    <t xml:space="preserve">дата початку </t>
  </si>
  <si>
    <t>Дохід за депозитним рахунком, грн.</t>
  </si>
  <si>
    <t>Вартість придбання</t>
  </si>
  <si>
    <t>Дата придбання</t>
  </si>
  <si>
    <t>Офіційни (обліковий) курс НБУ на банківський метал</t>
  </si>
  <si>
    <t>Кількість банківського металу (унцій)</t>
  </si>
  <si>
    <t>УСЬОГО ІНВЕСТИЦІЙ У БАНКІВСЬКІ МЕТАЛИ</t>
  </si>
  <si>
    <t>Частка у статутному капіталі юридичної особи (у разі наявності)</t>
  </si>
  <si>
    <r>
      <t>Місцезнаходження об</t>
    </r>
    <r>
      <rPr>
        <b/>
        <sz val="10"/>
        <rFont val="Calibri"/>
        <family val="2"/>
        <charset val="204"/>
      </rPr>
      <t>'</t>
    </r>
    <r>
      <rPr>
        <b/>
        <sz val="10"/>
        <rFont val="Arial"/>
        <family val="2"/>
        <charset val="204"/>
      </rPr>
      <t>єкта інвестування (у разі наявності)</t>
    </r>
  </si>
  <si>
    <t xml:space="preserve">Код за ЄДРПОУ об'єкта інвестування (у разі наявності) </t>
  </si>
  <si>
    <t>Об'єкт інвестування</t>
  </si>
  <si>
    <t>Предмет інвестицій</t>
  </si>
  <si>
    <t>01- корпоративні права (крім цінних паперів)</t>
  </si>
  <si>
    <t xml:space="preserve">02 - незавершене будівництво </t>
  </si>
  <si>
    <t>5.2.</t>
  </si>
  <si>
    <t>5.3.</t>
  </si>
  <si>
    <t>03 - торгові знаки</t>
  </si>
  <si>
    <t>РАЗОМ КОРПОРАТИВНІ ПРАВА</t>
  </si>
  <si>
    <t>РАЗОМ НЕЗАВЕРШЕНЕ БУДІВНИЦТВО</t>
  </si>
  <si>
    <t>РАЗОМ ТОРГОВІ ЗНАКИ</t>
  </si>
  <si>
    <t>5.4.</t>
  </si>
  <si>
    <t xml:space="preserve">04 - інше відповідно до умов договору </t>
  </si>
  <si>
    <t>РАЗОМ ІНШЕ ВІДПОВІДНО ДО ДОГОВОРУ</t>
  </si>
  <si>
    <t>УСЬОГО ІНШИХ ІНВЕСТИЦІЙ</t>
  </si>
  <si>
    <t xml:space="preserve">Нараховані, але не сплачені %  </t>
  </si>
  <si>
    <t>Планова дата погашення дебіторської заборгованості</t>
  </si>
  <si>
    <t>Дата виникнення дебіторської заборгованості</t>
  </si>
  <si>
    <t>Розмір забезпечення (у разі наявності)</t>
  </si>
  <si>
    <t>Підстави виникнення заборгованості</t>
  </si>
  <si>
    <t>РАЗОМ НАРАХОВАНИХ, АЛЕ НЕ СПЛАЧЕНИХ %</t>
  </si>
  <si>
    <r>
      <t>8. Зобов</t>
    </r>
    <r>
      <rPr>
        <b/>
        <sz val="12"/>
        <rFont val="Calibri"/>
        <family val="2"/>
        <charset val="204"/>
      </rPr>
      <t>'</t>
    </r>
    <r>
      <rPr>
        <b/>
        <sz val="12"/>
        <rFont val="Arial"/>
        <family val="2"/>
        <charset val="204"/>
      </rPr>
      <t>язання та чиста вартість активів ПФ</t>
    </r>
  </si>
  <si>
    <t>УСЬОГО ДЕБІТОРСЬКОЇ ЗАБОРГОВАНОСТІ</t>
  </si>
  <si>
    <t>УСЬОГО АКТИВІВ ПФ</t>
  </si>
  <si>
    <r>
      <t>Зобов</t>
    </r>
    <r>
      <rPr>
        <b/>
        <sz val="14"/>
        <rFont val="Calibri"/>
        <family val="2"/>
        <charset val="204"/>
      </rPr>
      <t>'</t>
    </r>
    <r>
      <rPr>
        <b/>
        <sz val="14"/>
        <rFont val="Arial"/>
        <family val="2"/>
        <charset val="204"/>
      </rPr>
      <t>язань ПФ, усього</t>
    </r>
  </si>
  <si>
    <t>UAH, 980, гривня</t>
  </si>
  <si>
    <t>Заборгованість з винагороди за надання послуг з управління активами ПФ за попередній місяць</t>
  </si>
  <si>
    <t>Заборгованості з витрат на оплату послуг з адміністрування ПФ за попередній місяць</t>
  </si>
  <si>
    <t>Заборгованість з оплати послуг зберігача ПФ за попередній місяць</t>
  </si>
  <si>
    <t>8.14.</t>
  </si>
  <si>
    <t>8.15.</t>
  </si>
  <si>
    <t>8.16.</t>
  </si>
  <si>
    <t>Міністерство фінансів України</t>
  </si>
  <si>
    <r>
      <rPr>
        <sz val="7.5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EUR, 978, Євро</t>
    </r>
  </si>
  <si>
    <t>ОВД(М)П</t>
  </si>
  <si>
    <t>Облігаії підприємств</t>
  </si>
  <si>
    <t>Чиста вартість одиниці  пенсійних активів, грн.</t>
  </si>
  <si>
    <t>УСЬОГО КОШТІВ НА ПОТОЧНИХ ТА/АБО ДЕПОЗИТНИХ РАХУНКАХ У БАНКАХ</t>
  </si>
  <si>
    <t>UA4000218531</t>
  </si>
  <si>
    <t xml:space="preserve"> </t>
  </si>
  <si>
    <t>АТ "Райффайзен Банк"</t>
  </si>
  <si>
    <t>Сума коштів на рахунках в банках</t>
  </si>
  <si>
    <t>Найменування оператора організованого ринку капіталу середній курс якого взято до розрахунку</t>
  </si>
  <si>
    <t>Ідентифікаційний номер за міжнародним ідентифікатором юридичних осіб (код LEI) емітента (за наявності)</t>
  </si>
  <si>
    <t>6354001WLTJXOMEXPY07</t>
  </si>
  <si>
    <t>6.3.</t>
  </si>
  <si>
    <t>8.6.</t>
  </si>
  <si>
    <t>1.3.</t>
  </si>
  <si>
    <t>uaCCC</t>
  </si>
  <si>
    <t>00032112</t>
  </si>
  <si>
    <t>АТ "Укрексімбанк"</t>
  </si>
  <si>
    <t xml:space="preserve">ОВМП </t>
  </si>
  <si>
    <t>14282829</t>
  </si>
  <si>
    <t>АТ "ПУМБ"</t>
  </si>
  <si>
    <t>Дата, станом на яку подаються Дані</t>
  </si>
  <si>
    <t>Дані Адміністратора: код за ЄДРПОУ</t>
  </si>
  <si>
    <t>Дані Адміністратора: повне найменування</t>
  </si>
  <si>
    <t>Дані пенсійного фонду: код за ЄДРПОУ</t>
  </si>
  <si>
    <t>Дані пенсійного фонду: повне найменування</t>
  </si>
  <si>
    <t>Вартість активів пенсійного фонду, усього, грн</t>
  </si>
  <si>
    <t>Вартість інвестицій в цінні папери,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</si>
  <si>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</si>
  <si>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</si>
  <si>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</si>
  <si>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</si>
  <si>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Сума зобов'язань пенсійного фонду, усього, грн</t>
  </si>
  <si>
    <t>Сума неперсоніфікованих внесків, грн</t>
  </si>
  <si>
    <t>Сума заборгованості з перерахування помилково сплачених коштів, грн</t>
  </si>
  <si>
    <t>Сума заборгованості з перерахування пенсійних коштів до іншої установи (іншого пенсійного фонду, страховика, банку), грн</t>
  </si>
  <si>
    <t>Сума заборгованості за нарахованими, але не здійсненими пенсійними виплатами (за договорами виплати пенсії на визначений строк або нарахованими одноразовими пенсійними виплатами учасникам (спадкоємцям учасників)), грн</t>
  </si>
  <si>
    <t>Сума заборгованості з витрат на оплату послуг з адміністрування недержавного пенсійного фонду, грн</t>
  </si>
  <si>
    <t>Сума заборгованості з винагороди за надання послуг з управління активами недержавного пенсійного фонду, грн</t>
  </si>
  <si>
    <t>Сума заборгованості з оплати послуг зберігача, грн</t>
  </si>
  <si>
    <t>Сума заборгованості з оплати послуг з проведення планових аудиторських перевірок недержавного пенсійного фонду, грн</t>
  </si>
  <si>
    <t>Сума заборгованості з оплати послуг, пов'язаних із здійсненням операцій з пенсійними активами, які надаються третіми особами, грн</t>
  </si>
  <si>
    <t>Сума заборгованості з витрат на ведення обліку та перереєстрацію прав власності на нерухомість, грн</t>
  </si>
  <si>
    <t>Сума заборгованості з оплати інших послуг, надання яких передбачено чинним законодавством з недержавного пенсійного забезпечення, грн</t>
  </si>
  <si>
    <t>Сума заборгованості щодо придбання (продажу) активів та розрахунків з продавцями за отримані, але не сплачені недержавним пенсійним фондом активи, грн</t>
  </si>
  <si>
    <t>Сума інших зобов'язань пенсійного фонду, грн</t>
  </si>
  <si>
    <t>Чиста вартість активів пенсійного фонду, грн</t>
  </si>
  <si>
    <t>Кількість одиниць пенсійних активів</t>
  </si>
  <si>
    <t>Чиста вартість одиниці пенсійних активів, грн</t>
  </si>
  <si>
    <t>Відкритого пенсійного фонду "Фармацевтичний", ЄДРПОУ 33262460</t>
  </si>
  <si>
    <t>Відкритий пенсійний фонд "Фармацевтичний"</t>
  </si>
  <si>
    <t>Відкритий</t>
  </si>
  <si>
    <t>Товариство з обмеженою відповідальністю "Компанія з управління активами       "Гарантія-Інвест"</t>
  </si>
  <si>
    <r>
      <rPr>
        <sz val="9"/>
        <rFont val="Times New Roman"/>
        <family val="1"/>
        <charset val="204"/>
      </rPr>
      <t>Додаток 1 до Положення про порядок складання, подання та оприлюднення адміністратором недержавного пенсійного фонду адміністративних даних, у тому числі звітності з недержавного пенсійного забезпечення (пункт 2 розділу II та абзац третій пункту 4 розділу IV)</t>
    </r>
    <r>
      <rPr>
        <sz val="10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Довідка про склад, структуру та чисту вартість активів пенсійного фонду</t>
    </r>
    <r>
      <rPr>
        <sz val="10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Таблиця 1
</t>
    </r>
  </si>
  <si>
    <t>Сума коштів на рахунках у банках, грн</t>
  </si>
  <si>
    <r>
      <t>Дані пенсійного фонду: вид</t>
    </r>
    <r>
      <rPr>
        <vertAlign val="superscript"/>
        <sz val="11.5"/>
        <rFont val="Times New Roman"/>
        <family val="1"/>
        <charset val="204"/>
      </rPr>
      <t>1</t>
    </r>
  </si>
  <si>
    <t>6.4.</t>
  </si>
  <si>
    <t xml:space="preserve">Дата </t>
  </si>
  <si>
    <t>Чиста вартість одиниці пенсійних активів (ЧВОПА)</t>
  </si>
  <si>
    <t xml:space="preserve">Зміна показника чистої вартості одиниці пенсійних активів у % з початку 2023 року </t>
  </si>
  <si>
    <t>Заборгованість за нарахованими, але не здійсненими пенсійними виплатами (за договорами виплати пенсії на визначений строк або нарахованими одноразовими пенсійними виплатами учасникам (спадкоємцям учасників))</t>
  </si>
  <si>
    <t>19390819</t>
  </si>
  <si>
    <t>АТ "Ідея Банк"</t>
  </si>
  <si>
    <t>32007740</t>
  </si>
  <si>
    <t>ТОВ «РУШ»</t>
  </si>
  <si>
    <t>UA5000005729</t>
  </si>
  <si>
    <t>UA4000229116</t>
  </si>
  <si>
    <t>1.1.</t>
  </si>
  <si>
    <t>6.1.</t>
  </si>
  <si>
    <t>ТОВ «Рейтингове агентство «ІВІ-Рейтинг»</t>
  </si>
  <si>
    <t>Fitch Ratings</t>
  </si>
  <si>
    <t>uaA</t>
  </si>
  <si>
    <t>7.2.</t>
  </si>
  <si>
    <t>РАЗОМ ГРОШОВИХ КОШТІВ</t>
  </si>
  <si>
    <t xml:space="preserve">ТОВ «Рейтингове агентство «Стандарт-Рейтинг» </t>
  </si>
  <si>
    <t>UA4000230270</t>
  </si>
  <si>
    <t>UA4000231195</t>
  </si>
  <si>
    <t>6.5.</t>
  </si>
  <si>
    <t>40055034</t>
  </si>
  <si>
    <t>ТОВ «НоваПей Кредит»</t>
  </si>
  <si>
    <t>uaАА</t>
  </si>
  <si>
    <t>6354001WLTJXOMEXPY08</t>
  </si>
  <si>
    <t>Україна, 805</t>
  </si>
  <si>
    <t>UA4000231625</t>
  </si>
  <si>
    <t>00032129</t>
  </si>
  <si>
    <t>АТ «Ощадбанк»</t>
  </si>
  <si>
    <t>ДОГОВІР №2041370-241206-142612-1 на строковий вклад (депозит)"Максимальний" від 06.12.2024</t>
  </si>
  <si>
    <t>Ігор БЛОНАР</t>
  </si>
  <si>
    <t>21676262</t>
  </si>
  <si>
    <t>ДУ "АРІФРУ"</t>
  </si>
  <si>
    <t>Грошові кошти</t>
  </si>
  <si>
    <t>Рахунок на оплату № АФ-РФ-П39670 від 03.01.2025</t>
  </si>
  <si>
    <t>31316718</t>
  </si>
  <si>
    <t xml:space="preserve">ТОВ «НОВА ПОШТА» </t>
  </si>
  <si>
    <t>uaАA</t>
  </si>
  <si>
    <t>UA5000012436</t>
  </si>
  <si>
    <t>254900HP8LOF0ASGSI06</t>
  </si>
  <si>
    <t>Тетяна КУШНІРУК</t>
  </si>
  <si>
    <t>В.о. керівника особи, що здійснює управління НПФ</t>
  </si>
  <si>
    <t>UA4000234223</t>
  </si>
  <si>
    <t>+</t>
  </si>
  <si>
    <t>23494714</t>
  </si>
  <si>
    <t>АТ "СЕНС БАНК"</t>
  </si>
  <si>
    <t>УГОДА БАНКІВСЬКОГО ВКЛАДУ № 514-ДЮФН/25-1 від 12.03.2025</t>
  </si>
  <si>
    <t xml:space="preserve">Зміна показника чистої вартості одиниці пенсійних активів у % з початку II кварталу 2025 року </t>
  </si>
  <si>
    <t xml:space="preserve">Зміна показника чистої вартості одиниці пенсійних активів у % з початку 2025 року </t>
  </si>
  <si>
    <t xml:space="preserve">Зміна показника чистої вартості одиниці пенсійних активів у % з початку I кварталу 2025 року </t>
  </si>
  <si>
    <t xml:space="preserve">Зміна показника чистої вартості одиниці пенсійних активів у % з початку III кварталу 2025 року </t>
  </si>
  <si>
    <t>Договір строкового банківського вкладу «Класичний» 30.36961.134.461926 від 04.04.2025</t>
  </si>
  <si>
    <t>Договір строкового банківського вкладу (Депозит «Стандартний») № 346065485 від 06.06.2025</t>
  </si>
  <si>
    <t>___________________________________________________</t>
  </si>
  <si>
    <t>______________________________________</t>
  </si>
  <si>
    <t>UA4000235196</t>
  </si>
  <si>
    <t>254900K2SFWI7VW5MV48</t>
  </si>
  <si>
    <t>.</t>
  </si>
  <si>
    <t>UA5000014325</t>
  </si>
  <si>
    <t>Iнформацiя про вартiсть активiв станом на</t>
  </si>
</sst>
</file>

<file path=xl/styles.xml><?xml version="1.0" encoding="utf-8"?>
<styleSheet xmlns="http://schemas.openxmlformats.org/spreadsheetml/2006/main">
  <numFmts count="8">
    <numFmt numFmtId="164" formatCode="#,##0.00\ &quot;грн.&quot;"/>
    <numFmt numFmtId="165" formatCode="#,##0.00\ _г_р_н_."/>
    <numFmt numFmtId="166" formatCode="0.0000000000"/>
    <numFmt numFmtId="167" formatCode="0.00000"/>
    <numFmt numFmtId="168" formatCode="0.000000000000000"/>
    <numFmt numFmtId="169" formatCode="#,##0.00000"/>
    <numFmt numFmtId="170" formatCode="#,##0.0000000000"/>
    <numFmt numFmtId="171" formatCode="0.000"/>
  </numFmts>
  <fonts count="45"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7.5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sz val="10"/>
      <color indexed="60"/>
      <name val="Arial"/>
      <family val="2"/>
      <charset val="204"/>
    </font>
    <font>
      <b/>
      <sz val="1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6"/>
      <name val="Arial Black"/>
      <family val="2"/>
      <charset val="204"/>
    </font>
    <font>
      <sz val="10"/>
      <name val="Arial Black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vertAlign val="superscript"/>
      <sz val="11.5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43" fillId="0" borderId="0"/>
  </cellStyleXfs>
  <cellXfs count="713">
    <xf numFmtId="0" fontId="0" fillId="0" borderId="0" xfId="0"/>
    <xf numFmtId="0" fontId="3" fillId="2" borderId="0" xfId="0" applyFont="1" applyFill="1"/>
    <xf numFmtId="0" fontId="2" fillId="2" borderId="0" xfId="2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2" fontId="3" fillId="2" borderId="4" xfId="0" applyNumberFormat="1" applyFont="1" applyFill="1" applyBorder="1"/>
    <xf numFmtId="2" fontId="3" fillId="2" borderId="5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3" fillId="2" borderId="1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0" fillId="2" borderId="0" xfId="0" applyFill="1" applyBorder="1" applyAlignment="1"/>
    <xf numFmtId="0" fontId="3" fillId="2" borderId="0" xfId="0" applyFont="1" applyFill="1" applyAlignment="1"/>
    <xf numFmtId="49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0" fontId="2" fillId="2" borderId="1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top"/>
    </xf>
    <xf numFmtId="4" fontId="10" fillId="2" borderId="0" xfId="0" applyNumberFormat="1" applyFont="1" applyFill="1" applyBorder="1" applyAlignment="1">
      <alignment horizontal="right" vertical="top"/>
    </xf>
    <xf numFmtId="4" fontId="13" fillId="2" borderId="0" xfId="2" applyNumberFormat="1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right" vertical="top"/>
    </xf>
    <xf numFmtId="0" fontId="10" fillId="2" borderId="0" xfId="2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horizontal="right" vertical="top"/>
    </xf>
    <xf numFmtId="0" fontId="15" fillId="2" borderId="0" xfId="0" applyFont="1" applyFill="1" applyBorder="1"/>
    <xf numFmtId="0" fontId="15" fillId="2" borderId="0" xfId="0" applyFont="1" applyFill="1"/>
    <xf numFmtId="0" fontId="10" fillId="2" borderId="0" xfId="0" applyFont="1" applyFill="1"/>
    <xf numFmtId="4" fontId="10" fillId="2" borderId="0" xfId="2" applyNumberFormat="1" applyFont="1" applyFill="1" applyBorder="1" applyAlignment="1">
      <alignment horizontal="right" vertical="top" wrapText="1"/>
    </xf>
    <xf numFmtId="4" fontId="2" fillId="2" borderId="0" xfId="0" applyNumberFormat="1" applyFont="1" applyFill="1" applyBorder="1" applyAlignment="1">
      <alignment horizontal="right" vertical="top" wrapText="1"/>
    </xf>
    <xf numFmtId="2" fontId="13" fillId="2" borderId="0" xfId="2" applyNumberFormat="1" applyFont="1" applyFill="1" applyBorder="1" applyAlignment="1">
      <alignment horizontal="right" vertical="top" wrapText="1"/>
    </xf>
    <xf numFmtId="0" fontId="10" fillId="2" borderId="0" xfId="2" applyFont="1" applyFill="1" applyBorder="1" applyAlignment="1">
      <alignment horizontal="right" wrapText="1"/>
    </xf>
    <xf numFmtId="0" fontId="10" fillId="2" borderId="0" xfId="0" applyFont="1" applyFill="1" applyBorder="1" applyAlignment="1">
      <alignment wrapText="1"/>
    </xf>
    <xf numFmtId="2" fontId="10" fillId="2" borderId="0" xfId="2" applyNumberFormat="1" applyFont="1" applyFill="1" applyBorder="1" applyAlignment="1">
      <alignment horizontal="center" vertical="top" wrapText="1"/>
    </xf>
    <xf numFmtId="4" fontId="0" fillId="2" borderId="0" xfId="0" applyNumberFormat="1" applyFill="1" applyBorder="1" applyAlignment="1">
      <alignment horizontal="right" vertical="top"/>
    </xf>
    <xf numFmtId="0" fontId="10" fillId="2" borderId="0" xfId="0" applyFont="1" applyFill="1" applyBorder="1" applyAlignment="1">
      <alignment vertical="top"/>
    </xf>
    <xf numFmtId="2" fontId="13" fillId="2" borderId="0" xfId="0" applyNumberFormat="1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 wrapText="1"/>
    </xf>
    <xf numFmtId="164" fontId="10" fillId="2" borderId="0" xfId="0" applyNumberFormat="1" applyFont="1" applyFill="1" applyBorder="1" applyAlignment="1">
      <alignment horizontal="right" vertical="top" wrapText="1"/>
    </xf>
    <xf numFmtId="0" fontId="10" fillId="2" borderId="0" xfId="0" applyFont="1" applyFill="1" applyBorder="1"/>
    <xf numFmtId="4" fontId="10" fillId="2" borderId="0" xfId="0" applyNumberFormat="1" applyFont="1" applyFill="1" applyBorder="1" applyAlignment="1">
      <alignment horizontal="right" vertical="top" wrapText="1"/>
    </xf>
    <xf numFmtId="4" fontId="10" fillId="2" borderId="0" xfId="0" applyNumberFormat="1" applyFont="1" applyFill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0" applyFont="1" applyFill="1" applyBorder="1"/>
    <xf numFmtId="0" fontId="3" fillId="2" borderId="6" xfId="2" applyNumberFormat="1" applyFont="1" applyFill="1" applyBorder="1" applyAlignment="1">
      <alignment horizontal="right" vertical="top" wrapText="1"/>
    </xf>
    <xf numFmtId="0" fontId="3" fillId="2" borderId="21" xfId="0" applyFont="1" applyFill="1" applyBorder="1" applyAlignment="1">
      <alignment horizontal="right" vertical="top"/>
    </xf>
    <xf numFmtId="4" fontId="3" fillId="2" borderId="6" xfId="2" applyNumberFormat="1" applyFont="1" applyFill="1" applyBorder="1" applyAlignment="1">
      <alignment horizontal="right" vertical="top" wrapText="1"/>
    </xf>
    <xf numFmtId="14" fontId="3" fillId="2" borderId="6" xfId="0" applyNumberFormat="1" applyFont="1" applyFill="1" applyBorder="1" applyAlignment="1">
      <alignment horizontal="right" vertical="top"/>
    </xf>
    <xf numFmtId="0" fontId="3" fillId="2" borderId="22" xfId="2" applyNumberFormat="1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/>
    </xf>
    <xf numFmtId="3" fontId="3" fillId="2" borderId="22" xfId="0" applyNumberFormat="1" applyFont="1" applyFill="1" applyBorder="1" applyAlignment="1">
      <alignment horizontal="right" vertical="top"/>
    </xf>
    <xf numFmtId="4" fontId="3" fillId="2" borderId="22" xfId="0" applyNumberFormat="1" applyFont="1" applyFill="1" applyBorder="1" applyAlignment="1">
      <alignment horizontal="right" vertical="top"/>
    </xf>
    <xf numFmtId="0" fontId="3" fillId="2" borderId="12" xfId="2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right" vertical="top" wrapText="1"/>
    </xf>
    <xf numFmtId="0" fontId="10" fillId="2" borderId="23" xfId="0" applyFont="1" applyFill="1" applyBorder="1" applyAlignment="1"/>
    <xf numFmtId="0" fontId="2" fillId="2" borderId="2" xfId="0" applyFont="1" applyFill="1" applyBorder="1" applyAlignment="1">
      <alignment horizontal="left" vertical="top" wrapText="1"/>
    </xf>
    <xf numFmtId="0" fontId="15" fillId="2" borderId="0" xfId="2" applyNumberFormat="1" applyFont="1" applyFill="1" applyBorder="1" applyAlignment="1">
      <alignment horizontal="left" vertical="top" wrapText="1"/>
    </xf>
    <xf numFmtId="2" fontId="15" fillId="2" borderId="0" xfId="2" applyNumberFormat="1" applyFont="1" applyFill="1" applyBorder="1" applyAlignment="1">
      <alignment horizontal="center" vertical="top" wrapText="1"/>
    </xf>
    <xf numFmtId="0" fontId="2" fillId="2" borderId="2" xfId="2" applyNumberFormat="1" applyFont="1" applyFill="1" applyBorder="1" applyAlignment="1">
      <alignment horizontal="center" vertical="top" wrapText="1"/>
    </xf>
    <xf numFmtId="2" fontId="2" fillId="2" borderId="2" xfId="2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4" fontId="3" fillId="2" borderId="24" xfId="0" applyNumberFormat="1" applyFont="1" applyFill="1" applyBorder="1" applyAlignment="1">
      <alignment horizontal="right" vertical="top" wrapText="1"/>
    </xf>
    <xf numFmtId="10" fontId="3" fillId="2" borderId="15" xfId="0" applyNumberFormat="1" applyFont="1" applyFill="1" applyBorder="1" applyAlignment="1">
      <alignment horizontal="right" vertical="top" wrapText="1"/>
    </xf>
    <xf numFmtId="14" fontId="3" fillId="2" borderId="25" xfId="0" applyNumberFormat="1" applyFont="1" applyFill="1" applyBorder="1" applyAlignment="1">
      <alignment horizontal="right" vertical="top" wrapText="1"/>
    </xf>
    <xf numFmtId="14" fontId="3" fillId="2" borderId="6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right" vertical="top" wrapText="1"/>
    </xf>
    <xf numFmtId="10" fontId="3" fillId="2" borderId="26" xfId="0" applyNumberFormat="1" applyFont="1" applyFill="1" applyBorder="1" applyAlignment="1">
      <alignment horizontal="right" vertical="top" wrapText="1"/>
    </xf>
    <xf numFmtId="14" fontId="3" fillId="2" borderId="12" xfId="0" applyNumberFormat="1" applyFont="1" applyFill="1" applyBorder="1" applyAlignment="1">
      <alignment horizontal="right" vertical="top" wrapText="1"/>
    </xf>
    <xf numFmtId="4" fontId="3" fillId="2" borderId="22" xfId="0" applyNumberFormat="1" applyFont="1" applyFill="1" applyBorder="1" applyAlignment="1">
      <alignment horizontal="right" vertical="top" wrapText="1"/>
    </xf>
    <xf numFmtId="0" fontId="14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/>
    </xf>
    <xf numFmtId="0" fontId="2" fillId="2" borderId="2" xfId="0" applyFont="1" applyFill="1" applyBorder="1" applyAlignment="1">
      <alignment horizontal="left" vertical="top"/>
    </xf>
    <xf numFmtId="165" fontId="3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/>
    </xf>
    <xf numFmtId="2" fontId="3" fillId="2" borderId="2" xfId="0" applyNumberFormat="1" applyFont="1" applyFill="1" applyBorder="1" applyAlignment="1">
      <alignment horizontal="right" vertical="top" wrapText="1"/>
    </xf>
    <xf numFmtId="2" fontId="3" fillId="2" borderId="2" xfId="0" applyNumberFormat="1" applyFont="1" applyFill="1" applyBorder="1" applyAlignment="1"/>
    <xf numFmtId="2" fontId="3" fillId="2" borderId="2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top"/>
    </xf>
    <xf numFmtId="0" fontId="2" fillId="2" borderId="27" xfId="0" applyFont="1" applyFill="1" applyBorder="1"/>
    <xf numFmtId="49" fontId="2" fillId="2" borderId="28" xfId="0" applyNumberFormat="1" applyFont="1" applyFill="1" applyBorder="1" applyAlignment="1">
      <alignment horizontal="left" vertical="top"/>
    </xf>
    <xf numFmtId="49" fontId="2" fillId="2" borderId="15" xfId="0" applyNumberFormat="1" applyFont="1" applyFill="1" applyBorder="1" applyAlignment="1">
      <alignment horizontal="left" vertical="top"/>
    </xf>
    <xf numFmtId="49" fontId="2" fillId="2" borderId="29" xfId="0" applyNumberFormat="1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7" fillId="4" borderId="0" xfId="0" applyFont="1" applyFill="1" applyBorder="1"/>
    <xf numFmtId="0" fontId="17" fillId="4" borderId="0" xfId="0" applyFont="1" applyFill="1"/>
    <xf numFmtId="0" fontId="17" fillId="5" borderId="0" xfId="0" applyFont="1" applyFill="1" applyBorder="1" applyAlignment="1">
      <alignment horizontal="right" vertical="top"/>
    </xf>
    <xf numFmtId="0" fontId="17" fillId="5" borderId="18" xfId="0" applyFont="1" applyFill="1" applyBorder="1" applyAlignment="1">
      <alignment horizontal="right" vertical="top"/>
    </xf>
    <xf numFmtId="0" fontId="16" fillId="5" borderId="0" xfId="0" applyFont="1" applyFill="1" applyBorder="1" applyAlignment="1">
      <alignment horizontal="right" vertical="top"/>
    </xf>
    <xf numFmtId="0" fontId="16" fillId="5" borderId="0" xfId="0" applyFont="1" applyFill="1" applyAlignment="1">
      <alignment horizontal="right" vertical="top"/>
    </xf>
    <xf numFmtId="0" fontId="17" fillId="5" borderId="0" xfId="0" applyFont="1" applyFill="1"/>
    <xf numFmtId="0" fontId="3" fillId="3" borderId="0" xfId="0" applyFont="1" applyFill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 vertical="top"/>
    </xf>
    <xf numFmtId="0" fontId="6" fillId="3" borderId="0" xfId="0" applyFont="1" applyFill="1" applyAlignment="1"/>
    <xf numFmtId="0" fontId="6" fillId="3" borderId="0" xfId="0" applyFont="1" applyFill="1" applyBorder="1"/>
    <xf numFmtId="0" fontId="6" fillId="3" borderId="0" xfId="0" applyFont="1" applyFill="1"/>
    <xf numFmtId="0" fontId="19" fillId="3" borderId="0" xfId="0" applyFont="1" applyFill="1" applyBorder="1"/>
    <xf numFmtId="0" fontId="16" fillId="5" borderId="0" xfId="0" applyFont="1" applyFill="1"/>
    <xf numFmtId="0" fontId="16" fillId="5" borderId="18" xfId="0" applyFont="1" applyFill="1" applyBorder="1"/>
    <xf numFmtId="0" fontId="17" fillId="5" borderId="0" xfId="0" applyFont="1" applyFill="1" applyBorder="1"/>
    <xf numFmtId="0" fontId="17" fillId="3" borderId="0" xfId="0" applyFont="1" applyFill="1" applyBorder="1"/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7" fillId="3" borderId="0" xfId="0" applyFont="1" applyFill="1" applyAlignment="1">
      <alignment vertical="top"/>
    </xf>
    <xf numFmtId="0" fontId="0" fillId="2" borderId="0" xfId="0" applyFill="1" applyAlignment="1">
      <alignment horizontal="left" vertical="top"/>
    </xf>
    <xf numFmtId="2" fontId="3" fillId="2" borderId="8" xfId="0" applyNumberFormat="1" applyFont="1" applyFill="1" applyBorder="1"/>
    <xf numFmtId="4" fontId="3" fillId="2" borderId="0" xfId="0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left" vertical="top"/>
    </xf>
    <xf numFmtId="4" fontId="3" fillId="2" borderId="0" xfId="0" applyNumberFormat="1" applyFont="1" applyFill="1" applyAlignment="1">
      <alignment horizontal="right" vertical="top"/>
    </xf>
    <xf numFmtId="4" fontId="3" fillId="3" borderId="0" xfId="0" applyNumberFormat="1" applyFont="1" applyFill="1" applyBorder="1" applyAlignment="1">
      <alignment horizontal="right" vertical="top"/>
    </xf>
    <xf numFmtId="4" fontId="3" fillId="2" borderId="27" xfId="0" applyNumberFormat="1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right" vertical="top"/>
    </xf>
    <xf numFmtId="2" fontId="3" fillId="2" borderId="0" xfId="0" applyNumberFormat="1" applyFont="1" applyFill="1" applyAlignment="1">
      <alignment horizontal="right" vertical="top"/>
    </xf>
    <xf numFmtId="2" fontId="3" fillId="2" borderId="37" xfId="0" applyNumberFormat="1" applyFont="1" applyFill="1" applyBorder="1"/>
    <xf numFmtId="2" fontId="3" fillId="2" borderId="3" xfId="0" applyNumberFormat="1" applyFont="1" applyFill="1" applyBorder="1"/>
    <xf numFmtId="3" fontId="3" fillId="2" borderId="34" xfId="2" applyNumberFormat="1" applyFont="1" applyFill="1" applyBorder="1" applyAlignment="1">
      <alignment horizontal="right" vertical="top" wrapText="1"/>
    </xf>
    <xf numFmtId="0" fontId="2" fillId="2" borderId="35" xfId="0" applyFont="1" applyFill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right" vertical="top"/>
    </xf>
    <xf numFmtId="168" fontId="3" fillId="2" borderId="0" xfId="0" applyNumberFormat="1" applyFont="1" applyFill="1" applyBorder="1"/>
    <xf numFmtId="168" fontId="17" fillId="3" borderId="0" xfId="0" applyNumberFormat="1" applyFont="1" applyFill="1" applyBorder="1"/>
    <xf numFmtId="167" fontId="17" fillId="3" borderId="0" xfId="0" applyNumberFormat="1" applyFont="1" applyFill="1" applyBorder="1"/>
    <xf numFmtId="166" fontId="17" fillId="3" borderId="0" xfId="0" applyNumberFormat="1" applyFont="1" applyFill="1" applyBorder="1"/>
    <xf numFmtId="167" fontId="3" fillId="2" borderId="0" xfId="0" applyNumberFormat="1" applyFont="1" applyFill="1" applyBorder="1"/>
    <xf numFmtId="2" fontId="3" fillId="2" borderId="34" xfId="2" applyNumberFormat="1" applyFont="1" applyFill="1" applyBorder="1" applyAlignment="1">
      <alignment horizontal="right" vertical="top" wrapText="1"/>
    </xf>
    <xf numFmtId="2" fontId="3" fillId="2" borderId="40" xfId="0" applyNumberFormat="1" applyFont="1" applyFill="1" applyBorder="1" applyAlignment="1">
      <alignment horizontal="right" vertical="top"/>
    </xf>
    <xf numFmtId="49" fontId="3" fillId="2" borderId="23" xfId="0" applyNumberFormat="1" applyFont="1" applyFill="1" applyBorder="1" applyAlignment="1">
      <alignment horizontal="right" vertical="top" wrapText="1"/>
    </xf>
    <xf numFmtId="4" fontId="0" fillId="2" borderId="0" xfId="0" applyNumberForma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9" fontId="3" fillId="2" borderId="22" xfId="0" applyNumberFormat="1" applyFont="1" applyFill="1" applyBorder="1" applyAlignment="1">
      <alignment horizontal="right" vertical="top" wrapText="1"/>
    </xf>
    <xf numFmtId="4" fontId="3" fillId="2" borderId="33" xfId="2" applyNumberFormat="1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top" wrapText="1"/>
    </xf>
    <xf numFmtId="10" fontId="3" fillId="2" borderId="45" xfId="0" applyNumberFormat="1" applyFont="1" applyFill="1" applyBorder="1" applyAlignment="1">
      <alignment horizontal="right" vertical="top" wrapText="1"/>
    </xf>
    <xf numFmtId="0" fontId="6" fillId="3" borderId="0" xfId="0" applyFont="1" applyFill="1" applyBorder="1" applyAlignment="1"/>
    <xf numFmtId="0" fontId="16" fillId="5" borderId="0" xfId="0" applyFont="1" applyFill="1" applyBorder="1"/>
    <xf numFmtId="4" fontId="25" fillId="4" borderId="0" xfId="0" applyNumberFormat="1" applyFont="1" applyFill="1"/>
    <xf numFmtId="0" fontId="11" fillId="2" borderId="23" xfId="0" applyFont="1" applyFill="1" applyBorder="1" applyAlignment="1">
      <alignment horizontal="right" vertical="top"/>
    </xf>
    <xf numFmtId="2" fontId="3" fillId="2" borderId="4" xfId="0" applyNumberFormat="1" applyFont="1" applyFill="1" applyBorder="1" applyAlignment="1">
      <alignment wrapText="1"/>
    </xf>
    <xf numFmtId="2" fontId="23" fillId="2" borderId="22" xfId="2" applyNumberFormat="1" applyFont="1" applyFill="1" applyBorder="1" applyAlignment="1">
      <alignment vertical="top" wrapText="1"/>
    </xf>
    <xf numFmtId="4" fontId="5" fillId="6" borderId="18" xfId="2" applyNumberFormat="1" applyFont="1" applyFill="1" applyBorder="1" applyAlignment="1">
      <alignment horizontal="right" vertical="top" wrapText="1"/>
    </xf>
    <xf numFmtId="4" fontId="5" fillId="6" borderId="27" xfId="2" applyNumberFormat="1" applyFont="1" applyFill="1" applyBorder="1" applyAlignment="1">
      <alignment horizontal="right" vertical="top" wrapText="1"/>
    </xf>
    <xf numFmtId="14" fontId="5" fillId="6" borderId="2" xfId="0" applyNumberFormat="1" applyFont="1" applyFill="1" applyBorder="1" applyAlignment="1">
      <alignment horizontal="right" vertical="top"/>
    </xf>
    <xf numFmtId="4" fontId="5" fillId="6" borderId="2" xfId="0" applyNumberFormat="1" applyFont="1" applyFill="1" applyBorder="1" applyAlignment="1">
      <alignment horizontal="right" vertical="top"/>
    </xf>
    <xf numFmtId="3" fontId="16" fillId="7" borderId="2" xfId="0" applyNumberFormat="1" applyFont="1" applyFill="1" applyBorder="1" applyAlignment="1">
      <alignment horizontal="right" vertical="top"/>
    </xf>
    <xf numFmtId="4" fontId="16" fillId="7" borderId="2" xfId="0" applyNumberFormat="1" applyFont="1" applyFill="1" applyBorder="1" applyAlignment="1">
      <alignment horizontal="right" vertical="top"/>
    </xf>
    <xf numFmtId="4" fontId="16" fillId="7" borderId="18" xfId="0" applyNumberFormat="1" applyFont="1" applyFill="1" applyBorder="1" applyAlignment="1">
      <alignment horizontal="right" vertical="top"/>
    </xf>
    <xf numFmtId="0" fontId="16" fillId="7" borderId="2" xfId="0" applyFont="1" applyFill="1" applyBorder="1" applyAlignment="1">
      <alignment horizontal="right" vertical="top"/>
    </xf>
    <xf numFmtId="3" fontId="18" fillId="6" borderId="22" xfId="2" applyNumberFormat="1" applyFont="1" applyFill="1" applyBorder="1" applyAlignment="1">
      <alignment horizontal="right" vertical="top" wrapText="1"/>
    </xf>
    <xf numFmtId="4" fontId="18" fillId="6" borderId="22" xfId="2" applyNumberFormat="1" applyFont="1" applyFill="1" applyBorder="1" applyAlignment="1">
      <alignment horizontal="right" vertical="top" wrapText="1"/>
    </xf>
    <xf numFmtId="4" fontId="18" fillId="6" borderId="33" xfId="2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right" vertical="top"/>
    </xf>
    <xf numFmtId="164" fontId="16" fillId="7" borderId="2" xfId="0" applyNumberFormat="1" applyFont="1" applyFill="1" applyBorder="1" applyAlignment="1">
      <alignment horizontal="right" vertical="top" wrapText="1"/>
    </xf>
    <xf numFmtId="4" fontId="16" fillId="7" borderId="2" xfId="0" applyNumberFormat="1" applyFont="1" applyFill="1" applyBorder="1" applyAlignment="1">
      <alignment horizontal="right" vertical="top" wrapText="1"/>
    </xf>
    <xf numFmtId="4" fontId="16" fillId="7" borderId="2" xfId="0" applyNumberFormat="1" applyFont="1" applyFill="1" applyBorder="1" applyAlignment="1"/>
    <xf numFmtId="4" fontId="5" fillId="6" borderId="27" xfId="0" applyNumberFormat="1" applyFont="1" applyFill="1" applyBorder="1" applyAlignment="1">
      <alignment horizontal="right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2" fontId="5" fillId="6" borderId="2" xfId="0" applyNumberFormat="1" applyFont="1" applyFill="1" applyBorder="1" applyAlignment="1">
      <alignment horizontal="right" vertical="top" wrapText="1"/>
    </xf>
    <xf numFmtId="2" fontId="5" fillId="6" borderId="2" xfId="0" applyNumberFormat="1" applyFont="1" applyFill="1" applyBorder="1" applyAlignment="1"/>
    <xf numFmtId="2" fontId="5" fillId="6" borderId="32" xfId="0" applyNumberFormat="1" applyFont="1" applyFill="1" applyBorder="1" applyAlignment="1">
      <alignment horizontal="right" vertical="top" wrapText="1"/>
    </xf>
    <xf numFmtId="2" fontId="5" fillId="6" borderId="2" xfId="0" applyNumberFormat="1" applyFont="1" applyFill="1" applyBorder="1" applyAlignment="1">
      <alignment horizontal="right"/>
    </xf>
    <xf numFmtId="2" fontId="5" fillId="6" borderId="2" xfId="0" applyNumberFormat="1" applyFont="1" applyFill="1" applyBorder="1" applyAlignment="1">
      <alignment horizontal="right" vertical="top"/>
    </xf>
    <xf numFmtId="2" fontId="16" fillId="7" borderId="2" xfId="0" applyNumberFormat="1" applyFont="1" applyFill="1" applyBorder="1" applyAlignment="1">
      <alignment horizontal="right" vertical="top" wrapText="1"/>
    </xf>
    <xf numFmtId="2" fontId="16" fillId="7" borderId="2" xfId="0" applyNumberFormat="1" applyFont="1" applyFill="1" applyBorder="1" applyAlignment="1">
      <alignment horizontal="right" vertical="top"/>
    </xf>
    <xf numFmtId="2" fontId="16" fillId="7" borderId="2" xfId="0" applyNumberFormat="1" applyFont="1" applyFill="1" applyBorder="1" applyAlignment="1"/>
    <xf numFmtId="49" fontId="16" fillId="7" borderId="2" xfId="0" applyNumberFormat="1" applyFont="1" applyFill="1" applyBorder="1" applyAlignment="1"/>
    <xf numFmtId="0" fontId="3" fillId="8" borderId="20" xfId="0" applyFont="1" applyFill="1" applyBorder="1" applyAlignment="1"/>
    <xf numFmtId="0" fontId="0" fillId="8" borderId="20" xfId="0" applyFill="1" applyBorder="1" applyAlignment="1"/>
    <xf numFmtId="0" fontId="0" fillId="8" borderId="20" xfId="0" applyFill="1" applyBorder="1" applyAlignment="1">
      <alignment wrapText="1"/>
    </xf>
    <xf numFmtId="4" fontId="24" fillId="2" borderId="0" xfId="0" applyNumberFormat="1" applyFont="1" applyFill="1" applyBorder="1" applyAlignment="1">
      <alignment horizontal="left" vertical="top"/>
    </xf>
    <xf numFmtId="4" fontId="24" fillId="2" borderId="0" xfId="0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2" xfId="0" applyFont="1" applyFill="1" applyBorder="1" applyAlignment="1">
      <alignment vertical="top" wrapText="1"/>
    </xf>
    <xf numFmtId="0" fontId="11" fillId="0" borderId="22" xfId="0" applyFont="1" applyBorder="1" applyAlignment="1">
      <alignment horizontal="right" vertical="top"/>
    </xf>
    <xf numFmtId="2" fontId="3" fillId="2" borderId="10" xfId="0" applyNumberFormat="1" applyFont="1" applyFill="1" applyBorder="1"/>
    <xf numFmtId="2" fontId="3" fillId="2" borderId="10" xfId="0" applyNumberFormat="1" applyFont="1" applyFill="1" applyBorder="1" applyAlignment="1">
      <alignment wrapText="1"/>
    </xf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2" borderId="13" xfId="0" applyNumberFormat="1" applyFont="1" applyFill="1" applyBorder="1"/>
    <xf numFmtId="2" fontId="3" fillId="2" borderId="14" xfId="0" applyNumberFormat="1" applyFont="1" applyFill="1" applyBorder="1"/>
    <xf numFmtId="2" fontId="3" fillId="2" borderId="5" xfId="0" applyNumberFormat="1" applyFont="1" applyFill="1" applyBorder="1" applyAlignment="1"/>
    <xf numFmtId="2" fontId="3" fillId="2" borderId="21" xfId="0" applyNumberFormat="1" applyFont="1" applyFill="1" applyBorder="1" applyAlignment="1"/>
    <xf numFmtId="2" fontId="3" fillId="2" borderId="7" xfId="0" applyNumberFormat="1" applyFont="1" applyFill="1" applyBorder="1" applyAlignment="1"/>
    <xf numFmtId="2" fontId="2" fillId="2" borderId="5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3" fillId="2" borderId="43" xfId="0" applyNumberFormat="1" applyFont="1" applyFill="1" applyBorder="1" applyAlignment="1"/>
    <xf numFmtId="2" fontId="3" fillId="2" borderId="49" xfId="0" applyNumberFormat="1" applyFont="1" applyFill="1" applyBorder="1" applyAlignment="1">
      <alignment wrapText="1"/>
    </xf>
    <xf numFmtId="2" fontId="3" fillId="2" borderId="31" xfId="0" applyNumberFormat="1" applyFont="1" applyFill="1" applyBorder="1"/>
    <xf numFmtId="2" fontId="3" fillId="2" borderId="50" xfId="0" applyNumberFormat="1" applyFont="1" applyFill="1" applyBorder="1"/>
    <xf numFmtId="2" fontId="3" fillId="2" borderId="51" xfId="0" applyNumberFormat="1" applyFont="1" applyFill="1" applyBorder="1"/>
    <xf numFmtId="0" fontId="3" fillId="8" borderId="6" xfId="2" applyNumberFormat="1" applyFont="1" applyFill="1" applyBorder="1" applyAlignment="1">
      <alignment horizontal="right" vertical="top" wrapText="1"/>
    </xf>
    <xf numFmtId="4" fontId="16" fillId="7" borderId="27" xfId="0" applyNumberFormat="1" applyFont="1" applyFill="1" applyBorder="1" applyAlignment="1">
      <alignment vertical="top"/>
    </xf>
    <xf numFmtId="14" fontId="10" fillId="2" borderId="21" xfId="0" applyNumberFormat="1" applyFont="1" applyFill="1" applyBorder="1" applyAlignment="1">
      <alignment horizontal="center" vertical="top" wrapText="1"/>
    </xf>
    <xf numFmtId="0" fontId="32" fillId="0" borderId="60" xfId="0" applyFont="1" applyBorder="1" applyAlignment="1">
      <alignment wrapText="1"/>
    </xf>
    <xf numFmtId="14" fontId="33" fillId="6" borderId="60" xfId="0" applyNumberFormat="1" applyFont="1" applyFill="1" applyBorder="1" applyAlignment="1">
      <alignment horizontal="right"/>
    </xf>
    <xf numFmtId="0" fontId="32" fillId="0" borderId="60" xfId="0" applyFont="1" applyBorder="1" applyAlignment="1">
      <alignment horizontal="right"/>
    </xf>
    <xf numFmtId="0" fontId="32" fillId="0" borderId="60" xfId="0" applyFont="1" applyBorder="1" applyAlignment="1">
      <alignment vertical="center" wrapText="1"/>
    </xf>
    <xf numFmtId="0" fontId="33" fillId="0" borderId="60" xfId="0" applyFont="1" applyBorder="1" applyAlignment="1">
      <alignment horizontal="right" vertical="justify"/>
    </xf>
    <xf numFmtId="0" fontId="32" fillId="0" borderId="60" xfId="0" applyFont="1" applyBorder="1"/>
    <xf numFmtId="4" fontId="33" fillId="0" borderId="60" xfId="0" applyNumberFormat="1" applyFont="1" applyBorder="1"/>
    <xf numFmtId="2" fontId="33" fillId="0" borderId="60" xfId="0" applyNumberFormat="1" applyFont="1" applyBorder="1" applyAlignment="1">
      <alignment horizontal="right"/>
    </xf>
    <xf numFmtId="169" fontId="33" fillId="0" borderId="60" xfId="0" applyNumberFormat="1" applyFont="1" applyBorder="1" applyAlignment="1">
      <alignment horizontal="right"/>
    </xf>
    <xf numFmtId="166" fontId="33" fillId="0" borderId="60" xfId="0" applyNumberFormat="1" applyFont="1" applyBorder="1"/>
    <xf numFmtId="170" fontId="3" fillId="2" borderId="0" xfId="0" applyNumberFormat="1" applyFont="1" applyFill="1" applyBorder="1"/>
    <xf numFmtId="0" fontId="35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 shrinkToFit="1"/>
    </xf>
    <xf numFmtId="0" fontId="36" fillId="0" borderId="0" xfId="0" applyFont="1"/>
    <xf numFmtId="14" fontId="0" fillId="0" borderId="4" xfId="0" applyNumberFormat="1" applyBorder="1"/>
    <xf numFmtId="166" fontId="3" fillId="0" borderId="4" xfId="0" applyNumberFormat="1" applyFon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center"/>
    </xf>
    <xf numFmtId="2" fontId="0" fillId="0" borderId="63" xfId="0" applyNumberFormat="1" applyBorder="1"/>
    <xf numFmtId="166" fontId="3" fillId="0" borderId="4" xfId="0" applyNumberFormat="1" applyFont="1" applyBorder="1" applyAlignment="1">
      <alignment horizontal="center"/>
    </xf>
    <xf numFmtId="166" fontId="3" fillId="0" borderId="62" xfId="0" applyNumberFormat="1" applyFont="1" applyFill="1" applyBorder="1" applyAlignment="1">
      <alignment horizontal="center"/>
    </xf>
    <xf numFmtId="0" fontId="3" fillId="8" borderId="0" xfId="0" applyFont="1" applyFill="1" applyBorder="1"/>
    <xf numFmtId="0" fontId="3" fillId="8" borderId="0" xfId="0" applyFont="1" applyFill="1"/>
    <xf numFmtId="14" fontId="3" fillId="8" borderId="6" xfId="0" applyNumberFormat="1" applyFont="1" applyFill="1" applyBorder="1" applyAlignment="1">
      <alignment horizontal="right" vertical="top" wrapText="1"/>
    </xf>
    <xf numFmtId="14" fontId="3" fillId="2" borderId="45" xfId="0" applyNumberFormat="1" applyFont="1" applyFill="1" applyBorder="1" applyAlignment="1">
      <alignment horizontal="right" vertical="top" wrapText="1"/>
    </xf>
    <xf numFmtId="14" fontId="3" fillId="2" borderId="15" xfId="0" applyNumberFormat="1" applyFont="1" applyFill="1" applyBorder="1" applyAlignment="1">
      <alignment horizontal="right" vertical="top" wrapText="1"/>
    </xf>
    <xf numFmtId="14" fontId="3" fillId="2" borderId="26" xfId="0" applyNumberFormat="1" applyFont="1" applyFill="1" applyBorder="1" applyAlignment="1">
      <alignment horizontal="right" vertical="top" wrapText="1"/>
    </xf>
    <xf numFmtId="0" fontId="28" fillId="2" borderId="6" xfId="0" applyFont="1" applyFill="1" applyBorder="1" applyAlignment="1">
      <alignment horizontal="right" vertical="top" wrapText="1"/>
    </xf>
    <xf numFmtId="4" fontId="2" fillId="6" borderId="33" xfId="0" applyNumberFormat="1" applyFont="1" applyFill="1" applyBorder="1" applyAlignment="1">
      <alignment horizontal="right" vertical="top" wrapText="1"/>
    </xf>
    <xf numFmtId="3" fontId="28" fillId="8" borderId="21" xfId="0" applyNumberFormat="1" applyFont="1" applyFill="1" applyBorder="1" applyAlignment="1">
      <alignment horizontal="right" vertical="top"/>
    </xf>
    <xf numFmtId="0" fontId="28" fillId="2" borderId="31" xfId="2" applyNumberFormat="1" applyFont="1" applyFill="1" applyBorder="1" applyAlignment="1">
      <alignment horizontal="right" vertical="top" wrapText="1"/>
    </xf>
    <xf numFmtId="4" fontId="28" fillId="2" borderId="6" xfId="2" applyNumberFormat="1" applyFont="1" applyFill="1" applyBorder="1" applyAlignment="1">
      <alignment horizontal="right" vertical="top" wrapText="1"/>
    </xf>
    <xf numFmtId="4" fontId="28" fillId="2" borderId="6" xfId="0" applyNumberFormat="1" applyFont="1" applyFill="1" applyBorder="1" applyAlignment="1">
      <alignment horizontal="right" vertical="top"/>
    </xf>
    <xf numFmtId="171" fontId="28" fillId="2" borderId="21" xfId="2" applyNumberFormat="1" applyFont="1" applyFill="1" applyBorder="1" applyAlignment="1">
      <alignment horizontal="right" vertical="top" wrapText="1"/>
    </xf>
    <xf numFmtId="14" fontId="28" fillId="2" borderId="6" xfId="0" applyNumberFormat="1" applyFont="1" applyFill="1" applyBorder="1" applyAlignment="1">
      <alignment horizontal="right" vertical="top"/>
    </xf>
    <xf numFmtId="2" fontId="39" fillId="6" borderId="2" xfId="2" applyNumberFormat="1" applyFont="1" applyFill="1" applyBorder="1" applyAlignment="1">
      <alignment horizontal="right" vertical="top" wrapText="1"/>
    </xf>
    <xf numFmtId="4" fontId="28" fillId="2" borderId="15" xfId="0" applyNumberFormat="1" applyFont="1" applyFill="1" applyBorder="1" applyAlignment="1">
      <alignment horizontal="right" vertical="top"/>
    </xf>
    <xf numFmtId="4" fontId="39" fillId="6" borderId="40" xfId="2" applyNumberFormat="1" applyFont="1" applyFill="1" applyBorder="1" applyAlignment="1">
      <alignment horizontal="right" vertical="top" wrapText="1"/>
    </xf>
    <xf numFmtId="4" fontId="40" fillId="7" borderId="32" xfId="2" applyNumberFormat="1" applyFont="1" applyFill="1" applyBorder="1" applyAlignment="1">
      <alignment horizontal="right" vertical="top" wrapText="1"/>
    </xf>
    <xf numFmtId="2" fontId="28" fillId="8" borderId="30" xfId="0" applyNumberFormat="1" applyFont="1" applyFill="1" applyBorder="1" applyAlignment="1">
      <alignment horizontal="right" vertical="top" wrapText="1"/>
    </xf>
    <xf numFmtId="2" fontId="28" fillId="8" borderId="6" xfId="0" applyNumberFormat="1" applyFont="1" applyFill="1" applyBorder="1" applyAlignment="1">
      <alignment horizontal="right" vertical="top" wrapText="1"/>
    </xf>
    <xf numFmtId="2" fontId="28" fillId="8" borderId="12" xfId="0" applyNumberFormat="1" applyFont="1" applyFill="1" applyBorder="1" applyAlignment="1">
      <alignment horizontal="right" vertical="top" wrapText="1"/>
    </xf>
    <xf numFmtId="2" fontId="40" fillId="7" borderId="22" xfId="0" applyNumberFormat="1" applyFont="1" applyFill="1" applyBorder="1" applyAlignment="1">
      <alignment horizontal="right" vertical="top"/>
    </xf>
    <xf numFmtId="2" fontId="28" fillId="2" borderId="25" xfId="0" applyNumberFormat="1" applyFont="1" applyFill="1" applyBorder="1" applyAlignment="1">
      <alignment horizontal="right" vertical="top" wrapText="1"/>
    </xf>
    <xf numFmtId="2" fontId="39" fillId="6" borderId="2" xfId="0" applyNumberFormat="1" applyFont="1" applyFill="1" applyBorder="1" applyAlignment="1">
      <alignment horizontal="right" vertical="top"/>
    </xf>
    <xf numFmtId="4" fontId="28" fillId="2" borderId="2" xfId="0" applyNumberFormat="1" applyFont="1" applyFill="1" applyBorder="1" applyAlignment="1">
      <alignment horizontal="right" vertical="top"/>
    </xf>
    <xf numFmtId="4" fontId="39" fillId="6" borderId="2" xfId="0" applyNumberFormat="1" applyFont="1" applyFill="1" applyBorder="1" applyAlignment="1">
      <alignment horizontal="right" vertical="top"/>
    </xf>
    <xf numFmtId="2" fontId="28" fillId="2" borderId="2" xfId="0" applyNumberFormat="1" applyFont="1" applyFill="1" applyBorder="1" applyAlignment="1"/>
    <xf numFmtId="2" fontId="39" fillId="6" borderId="2" xfId="0" applyNumberFormat="1" applyFont="1" applyFill="1" applyBorder="1" applyAlignment="1"/>
    <xf numFmtId="2" fontId="39" fillId="6" borderId="2" xfId="0" applyNumberFormat="1" applyFont="1" applyFill="1" applyBorder="1" applyAlignment="1">
      <alignment horizontal="right"/>
    </xf>
    <xf numFmtId="2" fontId="28" fillId="2" borderId="2" xfId="0" applyNumberFormat="1" applyFont="1" applyFill="1" applyBorder="1" applyAlignment="1">
      <alignment horizontal="right" vertical="top"/>
    </xf>
    <xf numFmtId="2" fontId="40" fillId="7" borderId="2" xfId="0" applyNumberFormat="1" applyFont="1" applyFill="1" applyBorder="1" applyAlignment="1">
      <alignment horizontal="right" vertical="top"/>
    </xf>
    <xf numFmtId="4" fontId="28" fillId="8" borderId="6" xfId="0" applyNumberFormat="1" applyFont="1" applyFill="1" applyBorder="1" applyAlignment="1">
      <alignment vertical="top"/>
    </xf>
    <xf numFmtId="2" fontId="40" fillId="7" borderId="32" xfId="0" applyNumberFormat="1" applyFont="1" applyFill="1" applyBorder="1" applyAlignment="1"/>
    <xf numFmtId="0" fontId="5" fillId="6" borderId="2" xfId="0" applyFont="1" applyFill="1" applyBorder="1" applyAlignment="1">
      <alignment horizontal="right" vertical="top" wrapText="1"/>
    </xf>
    <xf numFmtId="2" fontId="41" fillId="6" borderId="2" xfId="0" applyNumberFormat="1" applyFont="1" applyFill="1" applyBorder="1" applyAlignment="1">
      <alignment horizontal="right" vertical="top" wrapText="1"/>
    </xf>
    <xf numFmtId="2" fontId="41" fillId="6" borderId="2" xfId="2" applyNumberFormat="1" applyFont="1" applyFill="1" applyBorder="1" applyAlignment="1">
      <alignment horizontal="right" vertical="top" wrapText="1"/>
    </xf>
    <xf numFmtId="2" fontId="40" fillId="7" borderId="22" xfId="2" applyNumberFormat="1" applyFont="1" applyFill="1" applyBorder="1" applyAlignment="1">
      <alignment horizontal="right" vertical="top" wrapText="1"/>
    </xf>
    <xf numFmtId="4" fontId="2" fillId="6" borderId="22" xfId="0" applyNumberFormat="1" applyFont="1" applyFill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/>
    </xf>
    <xf numFmtId="0" fontId="42" fillId="0" borderId="6" xfId="0" applyFont="1" applyBorder="1" applyAlignment="1">
      <alignment horizontal="right" vertical="top"/>
    </xf>
    <xf numFmtId="49" fontId="2" fillId="2" borderId="22" xfId="0" applyNumberFormat="1" applyFont="1" applyFill="1" applyBorder="1" applyAlignment="1">
      <alignment horizontal="left" vertical="top"/>
    </xf>
    <xf numFmtId="49" fontId="9" fillId="2" borderId="23" xfId="0" applyNumberFormat="1" applyFont="1" applyFill="1" applyBorder="1" applyAlignment="1">
      <alignment horizontal="right" vertical="top" wrapText="1"/>
    </xf>
    <xf numFmtId="4" fontId="0" fillId="0" borderId="33" xfId="0" applyNumberFormat="1" applyFont="1" applyBorder="1" applyAlignment="1">
      <alignment horizontal="right" vertical="top" wrapText="1"/>
    </xf>
    <xf numFmtId="14" fontId="11" fillId="2" borderId="22" xfId="0" applyNumberFormat="1" applyFont="1" applyFill="1" applyBorder="1" applyAlignment="1">
      <alignment horizontal="right" vertical="top" wrapText="1"/>
    </xf>
    <xf numFmtId="4" fontId="3" fillId="2" borderId="22" xfId="0" applyNumberFormat="1" applyFont="1" applyFill="1" applyBorder="1" applyAlignment="1">
      <alignment vertical="top" wrapText="1"/>
    </xf>
    <xf numFmtId="14" fontId="14" fillId="6" borderId="2" xfId="0" applyNumberFormat="1" applyFont="1" applyFill="1" applyBorder="1" applyAlignment="1">
      <alignment horizontal="right" vertical="top" wrapText="1"/>
    </xf>
    <xf numFmtId="4" fontId="37" fillId="6" borderId="22" xfId="0" applyNumberFormat="1" applyFont="1" applyFill="1" applyBorder="1" applyAlignment="1">
      <alignment horizontal="right" vertical="top" wrapText="1"/>
    </xf>
    <xf numFmtId="49" fontId="2" fillId="2" borderId="6" xfId="0" applyNumberFormat="1" applyFont="1" applyFill="1" applyBorder="1" applyAlignment="1">
      <alignment horizontal="left" vertical="top"/>
    </xf>
    <xf numFmtId="14" fontId="28" fillId="8" borderId="6" xfId="0" applyNumberFormat="1" applyFont="1" applyFill="1" applyBorder="1" applyAlignment="1">
      <alignment horizontal="right" vertical="top" wrapText="1"/>
    </xf>
    <xf numFmtId="0" fontId="3" fillId="8" borderId="6" xfId="0" applyFont="1" applyFill="1" applyBorder="1" applyAlignment="1">
      <alignment horizontal="right" vertical="top" wrapText="1"/>
    </xf>
    <xf numFmtId="0" fontId="28" fillId="8" borderId="6" xfId="0" applyFont="1" applyFill="1" applyBorder="1" applyAlignment="1">
      <alignment horizontal="right" vertical="top" wrapText="1"/>
    </xf>
    <xf numFmtId="0" fontId="28" fillId="0" borderId="29" xfId="0" applyFont="1" applyBorder="1" applyAlignment="1">
      <alignment horizontal="right" vertical="top"/>
    </xf>
    <xf numFmtId="0" fontId="42" fillId="0" borderId="25" xfId="0" applyFont="1" applyBorder="1" applyAlignment="1">
      <alignment horizontal="right" vertical="top"/>
    </xf>
    <xf numFmtId="4" fontId="28" fillId="2" borderId="19" xfId="0" applyNumberFormat="1" applyFont="1" applyFill="1" applyBorder="1" applyAlignment="1">
      <alignment horizontal="right" vertical="top"/>
    </xf>
    <xf numFmtId="2" fontId="3" fillId="2" borderId="17" xfId="2" applyNumberFormat="1" applyFont="1" applyFill="1" applyBorder="1" applyAlignment="1">
      <alignment horizontal="right" vertical="top" wrapText="1"/>
    </xf>
    <xf numFmtId="14" fontId="3" fillId="2" borderId="19" xfId="0" applyNumberFormat="1" applyFont="1" applyFill="1" applyBorder="1" applyAlignment="1">
      <alignment horizontal="right" vertical="top"/>
    </xf>
    <xf numFmtId="3" fontId="3" fillId="2" borderId="64" xfId="2" applyNumberFormat="1" applyFont="1" applyFill="1" applyBorder="1" applyAlignment="1">
      <alignment horizontal="right" vertical="top" wrapText="1"/>
    </xf>
    <xf numFmtId="3" fontId="5" fillId="6" borderId="27" xfId="2" applyNumberFormat="1" applyFont="1" applyFill="1" applyBorder="1" applyAlignment="1">
      <alignment horizontal="right" vertical="top" wrapText="1"/>
    </xf>
    <xf numFmtId="4" fontId="5" fillId="6" borderId="2" xfId="2" applyNumberFormat="1" applyFont="1" applyFill="1" applyBorder="1" applyAlignment="1">
      <alignment horizontal="right" vertical="top" wrapText="1"/>
    </xf>
    <xf numFmtId="0" fontId="5" fillId="6" borderId="18" xfId="2" applyNumberFormat="1" applyFont="1" applyFill="1" applyBorder="1" applyAlignment="1">
      <alignment horizontal="right" vertical="top" wrapText="1"/>
    </xf>
    <xf numFmtId="2" fontId="5" fillId="6" borderId="2" xfId="2" applyNumberFormat="1" applyFont="1" applyFill="1" applyBorder="1" applyAlignment="1">
      <alignment horizontal="right"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2" borderId="30" xfId="0" applyFont="1" applyFill="1" applyBorder="1" applyAlignment="1">
      <alignment horizontal="right" vertical="top" wrapText="1"/>
    </xf>
    <xf numFmtId="4" fontId="2" fillId="6" borderId="2" xfId="0" applyNumberFormat="1" applyFont="1" applyFill="1" applyBorder="1" applyAlignment="1">
      <alignment horizontal="right" vertical="top" wrapText="1"/>
    </xf>
    <xf numFmtId="4" fontId="37" fillId="6" borderId="2" xfId="0" applyNumberFormat="1" applyFont="1" applyFill="1" applyBorder="1" applyAlignment="1">
      <alignment horizontal="right" vertical="top"/>
    </xf>
    <xf numFmtId="4" fontId="3" fillId="2" borderId="21" xfId="0" applyNumberFormat="1" applyFont="1" applyFill="1" applyBorder="1" applyAlignment="1">
      <alignment vertical="top" wrapText="1"/>
    </xf>
    <xf numFmtId="4" fontId="3" fillId="2" borderId="46" xfId="0" applyNumberFormat="1" applyFont="1" applyFill="1" applyBorder="1" applyAlignment="1">
      <alignment vertical="top" wrapText="1"/>
    </xf>
    <xf numFmtId="49" fontId="9" fillId="2" borderId="6" xfId="0" applyNumberFormat="1" applyFont="1" applyFill="1" applyBorder="1" applyAlignment="1">
      <alignment horizontal="right" vertical="top" wrapText="1"/>
    </xf>
    <xf numFmtId="49" fontId="28" fillId="2" borderId="12" xfId="0" applyNumberFormat="1" applyFont="1" applyFill="1" applyBorder="1" applyAlignment="1">
      <alignment horizontal="right" vertical="top" wrapText="1"/>
    </xf>
    <xf numFmtId="0" fontId="28" fillId="2" borderId="12" xfId="0" applyFont="1" applyFill="1" applyBorder="1" applyAlignment="1">
      <alignment horizontal="left" vertical="top" wrapText="1"/>
    </xf>
    <xf numFmtId="49" fontId="28" fillId="2" borderId="6" xfId="0" applyNumberFormat="1" applyFont="1" applyFill="1" applyBorder="1" applyAlignment="1">
      <alignment horizontal="right" vertical="top" wrapText="1"/>
    </xf>
    <xf numFmtId="0" fontId="28" fillId="0" borderId="12" xfId="0" applyFont="1" applyBorder="1" applyAlignment="1">
      <alignment horizontal="right" vertical="top" wrapText="1"/>
    </xf>
    <xf numFmtId="0" fontId="28" fillId="2" borderId="12" xfId="0" applyFont="1" applyFill="1" applyBorder="1" applyAlignment="1">
      <alignment horizontal="right" vertical="top" wrapText="1"/>
    </xf>
    <xf numFmtId="0" fontId="28" fillId="2" borderId="6" xfId="2" applyNumberFormat="1" applyFont="1" applyFill="1" applyBorder="1" applyAlignment="1">
      <alignment horizontal="right" vertical="top" wrapText="1"/>
    </xf>
    <xf numFmtId="0" fontId="28" fillId="2" borderId="12" xfId="2" applyNumberFormat="1" applyFont="1" applyFill="1" applyBorder="1" applyAlignment="1">
      <alignment horizontal="right" vertical="top" wrapText="1"/>
    </xf>
    <xf numFmtId="3" fontId="28" fillId="2" borderId="12" xfId="2" applyNumberFormat="1" applyFont="1" applyFill="1" applyBorder="1" applyAlignment="1">
      <alignment horizontal="right" vertical="top" wrapText="1"/>
    </xf>
    <xf numFmtId="4" fontId="28" fillId="2" borderId="12" xfId="2" applyNumberFormat="1" applyFont="1" applyFill="1" applyBorder="1" applyAlignment="1">
      <alignment horizontal="right" vertical="top" wrapText="1"/>
    </xf>
    <xf numFmtId="4" fontId="28" fillId="2" borderId="12" xfId="0" applyNumberFormat="1" applyFont="1" applyFill="1" applyBorder="1" applyAlignment="1">
      <alignment horizontal="right" vertical="top"/>
    </xf>
    <xf numFmtId="14" fontId="28" fillId="2" borderId="12" xfId="2" applyNumberFormat="1" applyFont="1" applyFill="1" applyBorder="1" applyAlignment="1">
      <alignment horizontal="right" vertical="top" wrapText="1"/>
    </xf>
    <xf numFmtId="0" fontId="28" fillId="2" borderId="31" xfId="0" applyFont="1" applyFill="1" applyBorder="1" applyAlignment="1">
      <alignment horizontal="left" vertical="top" wrapText="1"/>
    </xf>
    <xf numFmtId="0" fontId="28" fillId="0" borderId="31" xfId="0" applyFont="1" applyBorder="1" applyAlignment="1">
      <alignment horizontal="right" vertical="top" wrapText="1"/>
    </xf>
    <xf numFmtId="3" fontId="28" fillId="2" borderId="31" xfId="2" applyNumberFormat="1" applyFont="1" applyFill="1" applyBorder="1" applyAlignment="1">
      <alignment horizontal="right" vertical="top" wrapText="1"/>
    </xf>
    <xf numFmtId="4" fontId="28" fillId="2" borderId="31" xfId="2" applyNumberFormat="1" applyFont="1" applyFill="1" applyBorder="1" applyAlignment="1">
      <alignment horizontal="right" vertical="top" wrapText="1"/>
    </xf>
    <xf numFmtId="4" fontId="28" fillId="2" borderId="31" xfId="0" applyNumberFormat="1" applyFont="1" applyFill="1" applyBorder="1" applyAlignment="1">
      <alignment horizontal="right" vertical="top" wrapText="1"/>
    </xf>
    <xf numFmtId="14" fontId="28" fillId="2" borderId="31" xfId="2" applyNumberFormat="1" applyFont="1" applyFill="1" applyBorder="1" applyAlignment="1">
      <alignment horizontal="right" vertical="top" wrapText="1"/>
    </xf>
    <xf numFmtId="10" fontId="28" fillId="8" borderId="6" xfId="0" applyNumberFormat="1" applyFont="1" applyFill="1" applyBorder="1" applyAlignment="1">
      <alignment horizontal="right" vertical="top" wrapText="1"/>
    </xf>
    <xf numFmtId="10" fontId="3" fillId="8" borderId="6" xfId="0" applyNumberFormat="1" applyFont="1" applyFill="1" applyBorder="1" applyAlignment="1">
      <alignment horizontal="right" vertical="top" wrapText="1"/>
    </xf>
    <xf numFmtId="171" fontId="3" fillId="2" borderId="34" xfId="2" applyNumberFormat="1" applyFont="1" applyFill="1" applyBorder="1" applyAlignment="1">
      <alignment horizontal="right" vertical="top" wrapText="1"/>
    </xf>
    <xf numFmtId="49" fontId="2" fillId="2" borderId="31" xfId="0" applyNumberFormat="1" applyFont="1" applyFill="1" applyBorder="1" applyAlignment="1">
      <alignment horizontal="left" vertical="top"/>
    </xf>
    <xf numFmtId="2" fontId="5" fillId="6" borderId="32" xfId="0" applyNumberFormat="1" applyFont="1" applyFill="1" applyBorder="1" applyAlignment="1">
      <alignment horizontal="right" vertical="top"/>
    </xf>
    <xf numFmtId="3" fontId="5" fillId="6" borderId="2" xfId="0" applyNumberFormat="1" applyFont="1" applyFill="1" applyBorder="1" applyAlignment="1">
      <alignment horizontal="right" vertical="top"/>
    </xf>
    <xf numFmtId="0" fontId="5" fillId="6" borderId="2" xfId="2" applyNumberFormat="1" applyFont="1" applyFill="1" applyBorder="1" applyAlignment="1">
      <alignment horizontal="right" vertical="top" wrapText="1"/>
    </xf>
    <xf numFmtId="0" fontId="28" fillId="2" borderId="6" xfId="0" applyFont="1" applyFill="1" applyBorder="1" applyAlignment="1">
      <alignment horizontal="left" vertical="top" wrapText="1"/>
    </xf>
    <xf numFmtId="0" fontId="28" fillId="0" borderId="6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/>
    </xf>
    <xf numFmtId="0" fontId="28" fillId="2" borderId="6" xfId="0" applyFont="1" applyFill="1" applyBorder="1" applyAlignment="1">
      <alignment horizontal="right" vertical="top"/>
    </xf>
    <xf numFmtId="166" fontId="3" fillId="0" borderId="4" xfId="0" applyNumberFormat="1" applyFont="1" applyBorder="1" applyAlignment="1">
      <alignment horizontal="right"/>
    </xf>
    <xf numFmtId="166" fontId="3" fillId="0" borderId="62" xfId="0" applyNumberFormat="1" applyFont="1" applyFill="1" applyBorder="1" applyAlignment="1">
      <alignment horizontal="right"/>
    </xf>
    <xf numFmtId="0" fontId="3" fillId="8" borderId="31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3" fillId="2" borderId="34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left" vertical="top" wrapText="1"/>
    </xf>
    <xf numFmtId="0" fontId="28" fillId="2" borderId="22" xfId="0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right" vertical="top" wrapText="1"/>
    </xf>
    <xf numFmtId="49" fontId="28" fillId="2" borderId="42" xfId="0" applyNumberFormat="1" applyFont="1" applyFill="1" applyBorder="1" applyAlignment="1">
      <alignment horizontal="right" vertical="top" wrapText="1"/>
    </xf>
    <xf numFmtId="49" fontId="28" fillId="2" borderId="21" xfId="0" applyNumberFormat="1" applyFont="1" applyFill="1" applyBorder="1" applyAlignment="1">
      <alignment horizontal="right" vertical="top" wrapText="1"/>
    </xf>
    <xf numFmtId="49" fontId="28" fillId="2" borderId="0" xfId="0" applyNumberFormat="1" applyFont="1" applyFill="1" applyBorder="1" applyAlignment="1">
      <alignment horizontal="right" vertical="top" wrapText="1"/>
    </xf>
    <xf numFmtId="0" fontId="3" fillId="0" borderId="30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3" fillId="2" borderId="21" xfId="2" applyNumberFormat="1" applyFont="1" applyFill="1" applyBorder="1" applyAlignment="1">
      <alignment horizontal="right" vertical="top" wrapText="1"/>
    </xf>
    <xf numFmtId="0" fontId="28" fillId="2" borderId="42" xfId="2" applyNumberFormat="1" applyFont="1" applyFill="1" applyBorder="1" applyAlignment="1">
      <alignment horizontal="right" vertical="top" wrapText="1"/>
    </xf>
    <xf numFmtId="0" fontId="28" fillId="2" borderId="21" xfId="2" applyNumberFormat="1" applyFont="1" applyFill="1" applyBorder="1" applyAlignment="1">
      <alignment horizontal="right" vertical="top" wrapText="1"/>
    </xf>
    <xf numFmtId="0" fontId="28" fillId="2" borderId="0" xfId="2" applyNumberFormat="1" applyFont="1" applyFill="1" applyBorder="1" applyAlignment="1">
      <alignment horizontal="right" vertical="top" wrapText="1"/>
    </xf>
    <xf numFmtId="0" fontId="28" fillId="2" borderId="34" xfId="0" applyFont="1" applyFill="1" applyBorder="1" applyAlignment="1">
      <alignment horizontal="right" vertical="top" wrapText="1"/>
    </xf>
    <xf numFmtId="0" fontId="3" fillId="2" borderId="52" xfId="0" applyFont="1" applyFill="1" applyBorder="1" applyAlignment="1">
      <alignment horizontal="right" vertical="top" wrapText="1"/>
    </xf>
    <xf numFmtId="0" fontId="3" fillId="2" borderId="30" xfId="2" applyNumberFormat="1" applyFont="1" applyFill="1" applyBorder="1" applyAlignment="1">
      <alignment horizontal="right" vertical="top" wrapText="1"/>
    </xf>
    <xf numFmtId="0" fontId="28" fillId="2" borderId="22" xfId="2" applyNumberFormat="1" applyFont="1" applyFill="1" applyBorder="1" applyAlignment="1">
      <alignment horizontal="right" vertical="top" wrapText="1"/>
    </xf>
    <xf numFmtId="14" fontId="11" fillId="2" borderId="34" xfId="0" applyNumberFormat="1" applyFont="1" applyFill="1" applyBorder="1" applyAlignment="1">
      <alignment horizontal="right" vertical="top" wrapText="1"/>
    </xf>
    <xf numFmtId="4" fontId="44" fillId="0" borderId="30" xfId="3" applyNumberFormat="1" applyFont="1" applyBorder="1" applyAlignment="1">
      <alignment horizontal="right" vertical="top" wrapText="1"/>
    </xf>
    <xf numFmtId="4" fontId="44" fillId="0" borderId="6" xfId="3" applyNumberFormat="1" applyFont="1" applyBorder="1" applyAlignment="1">
      <alignment horizontal="right" vertical="top" wrapText="1"/>
    </xf>
    <xf numFmtId="0" fontId="3" fillId="2" borderId="34" xfId="0" applyFont="1" applyFill="1" applyBorder="1" applyAlignment="1">
      <alignment horizontal="right" vertical="top" wrapText="1"/>
    </xf>
    <xf numFmtId="3" fontId="28" fillId="2" borderId="6" xfId="2" applyNumberFormat="1" applyFont="1" applyFill="1" applyBorder="1" applyAlignment="1">
      <alignment horizontal="right" vertical="top" wrapText="1"/>
    </xf>
    <xf numFmtId="14" fontId="28" fillId="2" borderId="6" xfId="2" applyNumberFormat="1" applyFont="1" applyFill="1" applyBorder="1" applyAlignment="1">
      <alignment horizontal="right" vertical="top" wrapText="1"/>
    </xf>
    <xf numFmtId="49" fontId="2" fillId="2" borderId="45" xfId="0" applyNumberFormat="1" applyFont="1" applyFill="1" applyBorder="1" applyAlignment="1">
      <alignment horizontal="right" vertical="top" wrapText="1"/>
    </xf>
    <xf numFmtId="0" fontId="0" fillId="2" borderId="33" xfId="0" applyFill="1" applyBorder="1" applyAlignment="1">
      <alignment horizontal="right" vertical="top" wrapText="1"/>
    </xf>
    <xf numFmtId="0" fontId="3" fillId="2" borderId="27" xfId="0" applyFont="1" applyFill="1" applyBorder="1" applyAlignment="1">
      <alignment horizontal="right" vertical="top" wrapText="1"/>
    </xf>
    <xf numFmtId="0" fontId="3" fillId="2" borderId="18" xfId="0" applyFont="1" applyFill="1" applyBorder="1" applyAlignment="1">
      <alignment horizontal="right" vertical="top" wrapText="1"/>
    </xf>
    <xf numFmtId="0" fontId="3" fillId="2" borderId="32" xfId="0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right" vertical="top" wrapText="1"/>
    </xf>
    <xf numFmtId="0" fontId="0" fillId="2" borderId="22" xfId="0" applyFill="1" applyBorder="1" applyAlignment="1">
      <alignment horizontal="right" vertical="top" wrapText="1"/>
    </xf>
    <xf numFmtId="0" fontId="5" fillId="6" borderId="27" xfId="0" applyFont="1" applyFill="1" applyBorder="1" applyAlignment="1">
      <alignment horizontal="right" vertical="top" wrapText="1"/>
    </xf>
    <xf numFmtId="0" fontId="5" fillId="6" borderId="18" xfId="0" applyFont="1" applyFill="1" applyBorder="1" applyAlignment="1">
      <alignment horizontal="right" vertical="top" wrapText="1"/>
    </xf>
    <xf numFmtId="0" fontId="5" fillId="6" borderId="32" xfId="0" applyFont="1" applyFill="1" applyBorder="1" applyAlignment="1">
      <alignment horizontal="right" vertical="top" wrapText="1"/>
    </xf>
    <xf numFmtId="0" fontId="0" fillId="2" borderId="18" xfId="0" applyFill="1" applyBorder="1" applyAlignment="1">
      <alignment horizontal="right" vertical="top" wrapText="1"/>
    </xf>
    <xf numFmtId="0" fontId="18" fillId="6" borderId="27" xfId="0" applyFont="1" applyFill="1" applyBorder="1" applyAlignment="1">
      <alignment horizontal="right" vertical="top" wrapText="1"/>
    </xf>
    <xf numFmtId="0" fontId="5" fillId="6" borderId="18" xfId="0" applyFont="1" applyFill="1" applyBorder="1" applyAlignment="1">
      <alignment horizontal="right" vertical="top"/>
    </xf>
    <xf numFmtId="0" fontId="5" fillId="6" borderId="32" xfId="0" applyFont="1" applyFill="1" applyBorder="1" applyAlignment="1">
      <alignment horizontal="right" vertical="top"/>
    </xf>
    <xf numFmtId="4" fontId="16" fillId="7" borderId="27" xfId="0" applyNumberFormat="1" applyFont="1" applyFill="1" applyBorder="1" applyAlignment="1">
      <alignment horizontal="right" vertical="top"/>
    </xf>
    <xf numFmtId="4" fontId="16" fillId="7" borderId="18" xfId="0" applyNumberFormat="1" applyFont="1" applyFill="1" applyBorder="1" applyAlignment="1">
      <alignment horizontal="right" vertical="top"/>
    </xf>
    <xf numFmtId="4" fontId="16" fillId="7" borderId="32" xfId="0" applyNumberFormat="1" applyFont="1" applyFill="1" applyBorder="1" applyAlignment="1">
      <alignment horizontal="right" vertical="top"/>
    </xf>
    <xf numFmtId="2" fontId="2" fillId="2" borderId="45" xfId="2" applyNumberFormat="1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top" wrapText="1"/>
    </xf>
    <xf numFmtId="4" fontId="28" fillId="8" borderId="15" xfId="0" applyNumberFormat="1" applyFont="1" applyFill="1" applyBorder="1" applyAlignment="1">
      <alignment horizontal="right" vertical="top" wrapText="1"/>
    </xf>
    <xf numFmtId="4" fontId="28" fillId="8" borderId="34" xfId="0" applyNumberFormat="1" applyFont="1" applyFill="1" applyBorder="1" applyAlignment="1">
      <alignment horizontal="right" vertical="top" wrapText="1"/>
    </xf>
    <xf numFmtId="0" fontId="28" fillId="8" borderId="65" xfId="0" applyFont="1" applyFill="1" applyBorder="1" applyAlignment="1">
      <alignment horizontal="right" vertical="top" wrapText="1"/>
    </xf>
    <xf numFmtId="0" fontId="28" fillId="8" borderId="66" xfId="0" applyFont="1" applyFill="1" applyBorder="1" applyAlignment="1">
      <alignment horizontal="right" vertical="top" wrapText="1"/>
    </xf>
    <xf numFmtId="4" fontId="5" fillId="6" borderId="27" xfId="0" applyNumberFormat="1" applyFont="1" applyFill="1" applyBorder="1" applyAlignment="1">
      <alignment horizontal="right" vertical="top" wrapText="1"/>
    </xf>
    <xf numFmtId="4" fontId="5" fillId="6" borderId="32" xfId="0" applyNumberFormat="1" applyFont="1" applyFill="1" applyBorder="1" applyAlignment="1">
      <alignment horizontal="right" vertical="top" wrapText="1"/>
    </xf>
    <xf numFmtId="0" fontId="2" fillId="2" borderId="24" xfId="2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4" fontId="3" fillId="2" borderId="15" xfId="0" applyNumberFormat="1" applyFont="1" applyFill="1" applyBorder="1" applyAlignment="1">
      <alignment horizontal="right" vertical="top" wrapText="1"/>
    </xf>
    <xf numFmtId="4" fontId="3" fillId="2" borderId="34" xfId="0" applyNumberFormat="1" applyFont="1" applyFill="1" applyBorder="1" applyAlignment="1">
      <alignment horizontal="right" vertical="top" wrapText="1"/>
    </xf>
    <xf numFmtId="4" fontId="0" fillId="2" borderId="34" xfId="0" applyNumberFormat="1" applyFill="1" applyBorder="1" applyAlignment="1">
      <alignment horizontal="right" vertical="top" wrapText="1"/>
    </xf>
    <xf numFmtId="4" fontId="9" fillId="2" borderId="48" xfId="0" applyNumberFormat="1" applyFont="1" applyFill="1" applyBorder="1" applyAlignment="1">
      <alignment horizontal="right" vertical="top" wrapText="1"/>
    </xf>
    <xf numFmtId="4" fontId="9" fillId="2" borderId="44" xfId="0" applyNumberFormat="1" applyFont="1" applyFill="1" applyBorder="1" applyAlignment="1">
      <alignment horizontal="right" vertical="top" wrapText="1"/>
    </xf>
    <xf numFmtId="2" fontId="2" fillId="2" borderId="27" xfId="2" applyNumberFormat="1" applyFont="1" applyFill="1" applyBorder="1" applyAlignment="1">
      <alignment horizontal="center" vertical="top" wrapText="1"/>
    </xf>
    <xf numFmtId="2" fontId="2" fillId="2" borderId="32" xfId="2" applyNumberFormat="1" applyFont="1" applyFill="1" applyBorder="1" applyAlignment="1">
      <alignment horizontal="center" vertical="top" wrapText="1"/>
    </xf>
    <xf numFmtId="0" fontId="2" fillId="2" borderId="27" xfId="2" applyNumberFormat="1" applyFont="1" applyFill="1" applyBorder="1" applyAlignment="1">
      <alignment horizontal="center" vertical="top" wrapText="1"/>
    </xf>
    <xf numFmtId="0" fontId="0" fillId="2" borderId="32" xfId="0" applyFill="1" applyBorder="1"/>
    <xf numFmtId="2" fontId="2" fillId="2" borderId="24" xfId="2" applyNumberFormat="1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right" vertical="top" wrapText="1"/>
    </xf>
    <xf numFmtId="0" fontId="3" fillId="2" borderId="34" xfId="0" applyFont="1" applyFill="1" applyBorder="1" applyAlignment="1">
      <alignment horizontal="right" vertical="top" wrapText="1"/>
    </xf>
    <xf numFmtId="0" fontId="2" fillId="2" borderId="24" xfId="0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 vertical="top" wrapText="1"/>
    </xf>
    <xf numFmtId="0" fontId="7" fillId="2" borderId="22" xfId="0" applyFont="1" applyFill="1" applyBorder="1" applyAlignment="1">
      <alignment horizontal="right" vertical="top" wrapText="1"/>
    </xf>
    <xf numFmtId="4" fontId="3" fillId="2" borderId="26" xfId="0" applyNumberFormat="1" applyFont="1" applyFill="1" applyBorder="1" applyAlignment="1">
      <alignment horizontal="right" vertical="top" wrapText="1"/>
    </xf>
    <xf numFmtId="4" fontId="3" fillId="2" borderId="39" xfId="0" applyNumberFormat="1" applyFont="1" applyFill="1" applyBorder="1" applyAlignment="1">
      <alignment horizontal="right" vertical="top" wrapText="1"/>
    </xf>
    <xf numFmtId="2" fontId="2" fillId="2" borderId="18" xfId="2" applyNumberFormat="1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4" fontId="9" fillId="2" borderId="15" xfId="0" applyNumberFormat="1" applyFont="1" applyFill="1" applyBorder="1" applyAlignment="1">
      <alignment horizontal="right" vertical="top" wrapText="1"/>
    </xf>
    <xf numFmtId="4" fontId="9" fillId="2" borderId="34" xfId="0" applyNumberFormat="1" applyFont="1" applyFill="1" applyBorder="1" applyAlignment="1">
      <alignment horizontal="right" vertical="top" wrapText="1"/>
    </xf>
    <xf numFmtId="0" fontId="28" fillId="8" borderId="34" xfId="0" applyFont="1" applyFill="1" applyBorder="1" applyAlignment="1">
      <alignment horizontal="right" vertical="top" wrapText="1"/>
    </xf>
    <xf numFmtId="4" fontId="16" fillId="7" borderId="27" xfId="2" applyNumberFormat="1" applyFont="1" applyFill="1" applyBorder="1" applyAlignment="1">
      <alignment horizontal="right" vertical="top" wrapText="1"/>
    </xf>
    <xf numFmtId="4" fontId="16" fillId="7" borderId="32" xfId="0" applyNumberFormat="1" applyFont="1" applyFill="1" applyBorder="1" applyAlignment="1">
      <alignment horizontal="right" vertical="top" wrapText="1"/>
    </xf>
    <xf numFmtId="0" fontId="6" fillId="6" borderId="32" xfId="0" applyFont="1" applyFill="1" applyBorder="1" applyAlignment="1"/>
    <xf numFmtId="0" fontId="10" fillId="2" borderId="23" xfId="2" applyFont="1" applyFill="1" applyBorder="1" applyAlignment="1">
      <alignment horizontal="left" wrapText="1"/>
    </xf>
    <xf numFmtId="0" fontId="2" fillId="2" borderId="24" xfId="2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/>
    <xf numFmtId="0" fontId="6" fillId="6" borderId="18" xfId="0" applyFont="1" applyFill="1" applyBorder="1" applyAlignment="1"/>
    <xf numFmtId="0" fontId="2" fillId="2" borderId="45" xfId="2" applyNumberFormat="1" applyFont="1" applyFill="1" applyBorder="1" applyAlignment="1">
      <alignment horizontal="center" vertical="top" wrapText="1"/>
    </xf>
    <xf numFmtId="0" fontId="3" fillId="2" borderId="16" xfId="0" applyFont="1" applyFill="1" applyBorder="1"/>
    <xf numFmtId="0" fontId="3" fillId="2" borderId="19" xfId="0" applyFont="1" applyFill="1" applyBorder="1"/>
    <xf numFmtId="4" fontId="3" fillId="2" borderId="27" xfId="0" applyNumberFormat="1" applyFont="1" applyFill="1" applyBorder="1" applyAlignment="1">
      <alignment vertical="top" wrapText="1"/>
    </xf>
    <xf numFmtId="4" fontId="3" fillId="2" borderId="18" xfId="0" applyNumberFormat="1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2" borderId="19" xfId="2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/>
    <xf numFmtId="0" fontId="6" fillId="2" borderId="42" xfId="0" applyFont="1" applyFill="1" applyBorder="1" applyAlignment="1"/>
    <xf numFmtId="0" fontId="3" fillId="2" borderId="42" xfId="0" applyFont="1" applyFill="1" applyBorder="1" applyAlignment="1"/>
    <xf numFmtId="0" fontId="3" fillId="2" borderId="59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42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0" fontId="0" fillId="2" borderId="22" xfId="0" applyFill="1" applyBorder="1" applyAlignment="1"/>
    <xf numFmtId="0" fontId="10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wrapText="1"/>
    </xf>
    <xf numFmtId="4" fontId="6" fillId="6" borderId="32" xfId="0" applyNumberFormat="1" applyFont="1" applyFill="1" applyBorder="1" applyAlignment="1"/>
    <xf numFmtId="0" fontId="16" fillId="7" borderId="27" xfId="2" applyFont="1" applyFill="1" applyBorder="1" applyAlignment="1">
      <alignment horizontal="right" vertical="top" wrapText="1"/>
    </xf>
    <xf numFmtId="0" fontId="16" fillId="7" borderId="18" xfId="0" applyFont="1" applyFill="1" applyBorder="1" applyAlignment="1">
      <alignment horizontal="right" vertical="top"/>
    </xf>
    <xf numFmtId="0" fontId="16" fillId="7" borderId="32" xfId="0" applyFont="1" applyFill="1" applyBorder="1" applyAlignment="1">
      <alignment horizontal="right" vertical="top"/>
    </xf>
    <xf numFmtId="0" fontId="10" fillId="2" borderId="0" xfId="2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2" fillId="2" borderId="53" xfId="2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wrapText="1"/>
    </xf>
    <xf numFmtId="0" fontId="15" fillId="2" borderId="0" xfId="0" applyFont="1" applyFill="1" applyBorder="1" applyAlignment="1">
      <alignment horizontal="right" vertical="top" wrapText="1"/>
    </xf>
    <xf numFmtId="0" fontId="3" fillId="2" borderId="27" xfId="0" applyFont="1" applyFill="1" applyBorder="1" applyAlignment="1">
      <alignment vertical="top" wrapText="1"/>
    </xf>
    <xf numFmtId="0" fontId="3" fillId="2" borderId="32" xfId="0" applyFont="1" applyFill="1" applyBorder="1" applyAlignment="1">
      <alignment vertical="top" wrapText="1"/>
    </xf>
    <xf numFmtId="0" fontId="18" fillId="6" borderId="33" xfId="2" applyNumberFormat="1" applyFont="1" applyFill="1" applyBorder="1" applyAlignment="1">
      <alignment horizontal="right" vertical="top" wrapText="1"/>
    </xf>
    <xf numFmtId="0" fontId="19" fillId="6" borderId="23" xfId="0" applyFont="1" applyFill="1" applyBorder="1" applyAlignment="1">
      <alignment horizontal="right" vertical="top" wrapText="1"/>
    </xf>
    <xf numFmtId="0" fontId="19" fillId="6" borderId="40" xfId="0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5" fillId="2" borderId="0" xfId="0" applyFont="1" applyFill="1" applyBorder="1" applyAlignment="1"/>
    <xf numFmtId="0" fontId="10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/>
    <xf numFmtId="0" fontId="2" fillId="2" borderId="24" xfId="0" applyFont="1" applyFill="1" applyBorder="1" applyAlignment="1">
      <alignment horizontal="center" vertical="top" wrapText="1"/>
    </xf>
    <xf numFmtId="0" fontId="2" fillId="2" borderId="45" xfId="2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/>
    </xf>
    <xf numFmtId="0" fontId="2" fillId="0" borderId="45" xfId="0" applyFont="1" applyBorder="1" applyAlignment="1">
      <alignment vertical="top"/>
    </xf>
    <xf numFmtId="0" fontId="3" fillId="2" borderId="45" xfId="0" applyFont="1" applyFill="1" applyBorder="1" applyAlignment="1">
      <alignment horizontal="right" vertical="top" wrapText="1"/>
    </xf>
    <xf numFmtId="0" fontId="3" fillId="2" borderId="53" xfId="0" applyFont="1" applyFill="1" applyBorder="1" applyAlignment="1">
      <alignment horizontal="righ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/>
    </xf>
    <xf numFmtId="0" fontId="10" fillId="2" borderId="23" xfId="0" applyFont="1" applyFill="1" applyBorder="1" applyAlignment="1"/>
    <xf numFmtId="0" fontId="0" fillId="2" borderId="23" xfId="0" applyFill="1" applyBorder="1" applyAlignment="1"/>
    <xf numFmtId="4" fontId="28" fillId="0" borderId="48" xfId="0" applyNumberFormat="1" applyFont="1" applyBorder="1" applyAlignment="1">
      <alignment horizontal="right" vertical="top" wrapText="1"/>
    </xf>
    <xf numFmtId="4" fontId="28" fillId="0" borderId="44" xfId="0" applyNumberFormat="1" applyFont="1" applyBorder="1" applyAlignment="1">
      <alignment horizontal="right" vertical="top" wrapText="1"/>
    </xf>
    <xf numFmtId="0" fontId="7" fillId="2" borderId="53" xfId="0" applyFont="1" applyFill="1" applyBorder="1" applyAlignment="1">
      <alignment horizontal="right" vertical="top" wrapText="1"/>
    </xf>
    <xf numFmtId="4" fontId="0" fillId="2" borderId="18" xfId="0" applyNumberFormat="1" applyFill="1" applyBorder="1" applyAlignment="1">
      <alignment vertical="top"/>
    </xf>
    <xf numFmtId="4" fontId="0" fillId="2" borderId="32" xfId="0" applyNumberFormat="1" applyFill="1" applyBorder="1" applyAlignment="1">
      <alignment vertical="top"/>
    </xf>
    <xf numFmtId="4" fontId="5" fillId="6" borderId="27" xfId="0" applyNumberFormat="1" applyFont="1" applyFill="1" applyBorder="1" applyAlignment="1"/>
    <xf numFmtId="4" fontId="6" fillId="6" borderId="18" xfId="0" applyNumberFormat="1" applyFont="1" applyFill="1" applyBorder="1" applyAlignment="1"/>
    <xf numFmtId="0" fontId="3" fillId="2" borderId="15" xfId="2" applyNumberFormat="1" applyFont="1" applyFill="1" applyBorder="1" applyAlignment="1">
      <alignment horizontal="right" vertical="top" wrapText="1"/>
    </xf>
    <xf numFmtId="0" fontId="3" fillId="2" borderId="34" xfId="2" applyNumberFormat="1" applyFont="1" applyFill="1" applyBorder="1" applyAlignment="1">
      <alignment horizontal="right" vertical="top" wrapText="1"/>
    </xf>
    <xf numFmtId="0" fontId="1" fillId="2" borderId="26" xfId="0" applyFont="1" applyFill="1" applyBorder="1" applyAlignment="1">
      <alignment horizontal="right" vertical="top" wrapText="1"/>
    </xf>
    <xf numFmtId="0" fontId="1" fillId="2" borderId="39" xfId="0" applyFont="1" applyFill="1" applyBorder="1" applyAlignment="1">
      <alignment horizontal="right" vertical="top" wrapText="1"/>
    </xf>
    <xf numFmtId="164" fontId="15" fillId="2" borderId="0" xfId="0" applyNumberFormat="1" applyFont="1" applyFill="1" applyBorder="1" applyAlignment="1">
      <alignment horizontal="right" vertical="top" wrapText="1"/>
    </xf>
    <xf numFmtId="2" fontId="16" fillId="7" borderId="27" xfId="2" applyNumberFormat="1" applyFont="1" applyFill="1" applyBorder="1" applyAlignment="1">
      <alignment horizontal="center" vertical="top" wrapText="1"/>
    </xf>
    <xf numFmtId="0" fontId="16" fillId="7" borderId="32" xfId="0" applyFont="1" applyFill="1" applyBorder="1" applyAlignment="1">
      <alignment horizontal="center" vertical="top" wrapText="1"/>
    </xf>
    <xf numFmtId="0" fontId="16" fillId="7" borderId="27" xfId="2" applyFont="1" applyFill="1" applyBorder="1" applyAlignment="1">
      <alignment horizontal="right" wrapText="1"/>
    </xf>
    <xf numFmtId="0" fontId="16" fillId="7" borderId="18" xfId="0" applyFont="1" applyFill="1" applyBorder="1" applyAlignment="1">
      <alignment wrapText="1"/>
    </xf>
    <xf numFmtId="0" fontId="16" fillId="7" borderId="32" xfId="0" applyFont="1" applyFill="1" applyBorder="1" applyAlignment="1">
      <alignment wrapText="1"/>
    </xf>
    <xf numFmtId="0" fontId="0" fillId="0" borderId="34" xfId="0" applyBorder="1"/>
    <xf numFmtId="0" fontId="2" fillId="2" borderId="4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2" borderId="40" xfId="0" applyFont="1" applyFill="1" applyBorder="1" applyAlignment="1">
      <alignment horizontal="center" vertical="top"/>
    </xf>
    <xf numFmtId="2" fontId="16" fillId="7" borderId="27" xfId="0" applyNumberFormat="1" applyFont="1" applyFill="1" applyBorder="1" applyAlignment="1">
      <alignment horizontal="right" vertical="top"/>
    </xf>
    <xf numFmtId="2" fontId="16" fillId="7" borderId="32" xfId="0" applyNumberFormat="1" applyFont="1" applyFill="1" applyBorder="1" applyAlignment="1">
      <alignment horizontal="right" vertical="top"/>
    </xf>
    <xf numFmtId="4" fontId="3" fillId="2" borderId="27" xfId="0" applyNumberFormat="1" applyFont="1" applyFill="1" applyBorder="1" applyAlignment="1">
      <alignment horizontal="right" vertical="top"/>
    </xf>
    <xf numFmtId="4" fontId="0" fillId="2" borderId="18" xfId="0" applyNumberFormat="1" applyFill="1" applyBorder="1" applyAlignment="1">
      <alignment horizontal="right" vertical="top"/>
    </xf>
    <xf numFmtId="2" fontId="3" fillId="2" borderId="27" xfId="0" applyNumberFormat="1" applyFont="1" applyFill="1" applyBorder="1" applyAlignment="1">
      <alignment horizontal="right" vertical="top"/>
    </xf>
    <xf numFmtId="2" fontId="3" fillId="2" borderId="32" xfId="0" applyNumberFormat="1" applyFont="1" applyFill="1" applyBorder="1" applyAlignment="1">
      <alignment horizontal="right" vertical="top"/>
    </xf>
    <xf numFmtId="0" fontId="16" fillId="7" borderId="27" xfId="0" applyFont="1" applyFill="1" applyBorder="1" applyAlignment="1">
      <alignment horizontal="right" vertical="top" wrapText="1"/>
    </xf>
    <xf numFmtId="0" fontId="16" fillId="7" borderId="18" xfId="0" applyFont="1" applyFill="1" applyBorder="1" applyAlignment="1">
      <alignment horizontal="right" vertical="top" wrapText="1"/>
    </xf>
    <xf numFmtId="0" fontId="16" fillId="7" borderId="32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left"/>
    </xf>
    <xf numFmtId="0" fontId="6" fillId="6" borderId="32" xfId="0" applyFont="1" applyFill="1" applyBorder="1" applyAlignment="1">
      <alignment horizontal="right" vertical="top" wrapText="1"/>
    </xf>
    <xf numFmtId="0" fontId="2" fillId="2" borderId="17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34" xfId="0" applyFont="1" applyFill="1" applyBorder="1" applyAlignment="1">
      <alignment horizontal="left" vertical="top"/>
    </xf>
    <xf numFmtId="0" fontId="2" fillId="6" borderId="27" xfId="0" applyFont="1" applyFill="1" applyBorder="1" applyAlignment="1">
      <alignment horizontal="right" vertical="top" wrapText="1"/>
    </xf>
    <xf numFmtId="0" fontId="2" fillId="6" borderId="18" xfId="0" applyFont="1" applyFill="1" applyBorder="1" applyAlignment="1">
      <alignment horizontal="right" vertical="top" wrapText="1"/>
    </xf>
    <xf numFmtId="0" fontId="2" fillId="6" borderId="32" xfId="0" applyFont="1" applyFill="1" applyBorder="1" applyAlignment="1">
      <alignment horizontal="right" vertical="top" wrapText="1"/>
    </xf>
    <xf numFmtId="49" fontId="2" fillId="2" borderId="22" xfId="0" applyNumberFormat="1" applyFont="1" applyFill="1" applyBorder="1" applyAlignment="1">
      <alignment horizontal="right" vertical="top" wrapText="1"/>
    </xf>
    <xf numFmtId="49" fontId="2" fillId="2" borderId="33" xfId="0" applyNumberFormat="1" applyFont="1" applyFill="1" applyBorder="1" applyAlignment="1">
      <alignment horizontal="right" vertical="top" wrapText="1"/>
    </xf>
    <xf numFmtId="0" fontId="0" fillId="2" borderId="32" xfId="0" applyFill="1" applyBorder="1" applyAlignment="1">
      <alignment horizontal="right" vertical="top" wrapText="1"/>
    </xf>
    <xf numFmtId="49" fontId="28" fillId="8" borderId="65" xfId="0" applyNumberFormat="1" applyFont="1" applyFill="1" applyBorder="1" applyAlignment="1">
      <alignment horizontal="right" vertical="top" wrapText="1"/>
    </xf>
    <xf numFmtId="49" fontId="28" fillId="8" borderId="66" xfId="0" applyNumberFormat="1" applyFont="1" applyFill="1" applyBorder="1" applyAlignment="1">
      <alignment horizontal="right" vertical="top" wrapText="1"/>
    </xf>
    <xf numFmtId="0" fontId="3" fillId="8" borderId="37" xfId="0" applyFont="1" applyFill="1" applyBorder="1" applyAlignment="1">
      <alignment horizontal="right" vertical="top" wrapText="1"/>
    </xf>
    <xf numFmtId="0" fontId="3" fillId="8" borderId="51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14" fontId="3" fillId="2" borderId="15" xfId="0" applyNumberFormat="1" applyFont="1" applyFill="1" applyBorder="1" applyAlignment="1">
      <alignment horizontal="right" vertical="top" wrapText="1"/>
    </xf>
    <xf numFmtId="14" fontId="3" fillId="2" borderId="21" xfId="0" applyNumberFormat="1" applyFont="1" applyFill="1" applyBorder="1" applyAlignment="1">
      <alignment horizontal="right" vertical="top" wrapText="1"/>
    </xf>
    <xf numFmtId="14" fontId="3" fillId="2" borderId="65" xfId="0" applyNumberFormat="1" applyFont="1" applyFill="1" applyBorder="1" applyAlignment="1">
      <alignment horizontal="right" vertical="top"/>
    </xf>
    <xf numFmtId="14" fontId="3" fillId="2" borderId="66" xfId="0" applyNumberFormat="1" applyFont="1" applyFill="1" applyBorder="1" applyAlignment="1">
      <alignment horizontal="right" vertical="top"/>
    </xf>
    <xf numFmtId="0" fontId="7" fillId="2" borderId="34" xfId="0" applyFont="1" applyFill="1" applyBorder="1" applyAlignment="1">
      <alignment horizontal="right" vertical="top" wrapText="1"/>
    </xf>
    <xf numFmtId="0" fontId="0" fillId="2" borderId="53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40" xfId="0" applyFill="1" applyBorder="1" applyAlignment="1">
      <alignment horizontal="center" vertical="top" wrapText="1"/>
    </xf>
    <xf numFmtId="0" fontId="20" fillId="6" borderId="27" xfId="0" applyFont="1" applyFill="1" applyBorder="1" applyAlignment="1">
      <alignment horizontal="right" vertical="top" wrapText="1"/>
    </xf>
    <xf numFmtId="0" fontId="20" fillId="6" borderId="18" xfId="0" applyFont="1" applyFill="1" applyBorder="1" applyAlignment="1">
      <alignment horizontal="right" vertical="top" wrapText="1"/>
    </xf>
    <xf numFmtId="0" fontId="20" fillId="6" borderId="32" xfId="0" applyFont="1" applyFill="1" applyBorder="1" applyAlignment="1">
      <alignment horizontal="right" vertical="top" wrapText="1"/>
    </xf>
    <xf numFmtId="4" fontId="3" fillId="2" borderId="27" xfId="0" applyNumberFormat="1" applyFont="1" applyFill="1" applyBorder="1" applyAlignment="1">
      <alignment horizontal="right" vertical="top" wrapText="1"/>
    </xf>
    <xf numFmtId="4" fontId="3" fillId="2" borderId="32" xfId="0" applyNumberFormat="1" applyFont="1" applyFill="1" applyBorder="1" applyAlignment="1">
      <alignment horizontal="right" vertical="top" wrapText="1"/>
    </xf>
    <xf numFmtId="4" fontId="0" fillId="2" borderId="32" xfId="0" applyNumberFormat="1" applyFill="1" applyBorder="1" applyAlignment="1">
      <alignment horizontal="right" vertical="top" wrapText="1"/>
    </xf>
    <xf numFmtId="4" fontId="6" fillId="6" borderId="32" xfId="0" applyNumberFormat="1" applyFont="1" applyFill="1" applyBorder="1" applyAlignment="1">
      <alignment horizontal="right" vertical="top" wrapText="1"/>
    </xf>
    <xf numFmtId="4" fontId="16" fillId="7" borderId="27" xfId="0" applyNumberFormat="1" applyFont="1" applyFill="1" applyBorder="1" applyAlignment="1">
      <alignment horizontal="right" vertical="top" wrapText="1"/>
    </xf>
    <xf numFmtId="2" fontId="5" fillId="6" borderId="27" xfId="0" applyNumberFormat="1" applyFont="1" applyFill="1" applyBorder="1" applyAlignment="1">
      <alignment horizontal="right" vertical="top"/>
    </xf>
    <xf numFmtId="2" fontId="5" fillId="6" borderId="18" xfId="0" applyNumberFormat="1" applyFont="1" applyFill="1" applyBorder="1" applyAlignment="1">
      <alignment horizontal="right" vertical="top"/>
    </xf>
    <xf numFmtId="2" fontId="5" fillId="6" borderId="32" xfId="0" applyNumberFormat="1" applyFont="1" applyFill="1" applyBorder="1" applyAlignment="1">
      <alignment horizontal="right" vertical="top"/>
    </xf>
    <xf numFmtId="14" fontId="3" fillId="2" borderId="27" xfId="0" applyNumberFormat="1" applyFont="1" applyFill="1" applyBorder="1" applyAlignment="1">
      <alignment horizontal="right" vertical="top" wrapText="1"/>
    </xf>
    <xf numFmtId="14" fontId="3" fillId="2" borderId="18" xfId="0" applyNumberFormat="1" applyFont="1" applyFill="1" applyBorder="1" applyAlignment="1">
      <alignment horizontal="right" vertical="top" wrapText="1"/>
    </xf>
    <xf numFmtId="14" fontId="3" fillId="2" borderId="32" xfId="0" applyNumberFormat="1" applyFont="1" applyFill="1" applyBorder="1" applyAlignment="1">
      <alignment horizontal="right" vertical="top" wrapText="1"/>
    </xf>
    <xf numFmtId="49" fontId="3" fillId="8" borderId="37" xfId="0" applyNumberFormat="1" applyFont="1" applyFill="1" applyBorder="1" applyAlignment="1">
      <alignment horizontal="right" vertical="top" wrapText="1"/>
    </xf>
    <xf numFmtId="49" fontId="3" fillId="8" borderId="51" xfId="0" applyNumberFormat="1" applyFont="1" applyFill="1" applyBorder="1" applyAlignment="1">
      <alignment horizontal="right" vertical="top" wrapText="1"/>
    </xf>
    <xf numFmtId="14" fontId="5" fillId="6" borderId="27" xfId="0" applyNumberFormat="1" applyFont="1" applyFill="1" applyBorder="1" applyAlignment="1">
      <alignment horizontal="right" vertical="top" wrapText="1"/>
    </xf>
    <xf numFmtId="0" fontId="6" fillId="6" borderId="18" xfId="0" applyFont="1" applyFill="1" applyBorder="1" applyAlignment="1">
      <alignment horizontal="right" vertical="top"/>
    </xf>
    <xf numFmtId="0" fontId="6" fillId="6" borderId="32" xfId="0" applyFont="1" applyFill="1" applyBorder="1" applyAlignment="1">
      <alignment horizontal="right" vertical="top"/>
    </xf>
    <xf numFmtId="4" fontId="11" fillId="8" borderId="15" xfId="0" applyNumberFormat="1" applyFont="1" applyFill="1" applyBorder="1" applyAlignment="1">
      <alignment horizontal="right" vertical="top" wrapText="1"/>
    </xf>
    <xf numFmtId="4" fontId="11" fillId="8" borderId="34" xfId="0" applyNumberFormat="1" applyFont="1" applyFill="1" applyBorder="1" applyAlignment="1">
      <alignment horizontal="right" vertical="top" wrapText="1"/>
    </xf>
    <xf numFmtId="4" fontId="3" fillId="8" borderId="15" xfId="0" applyNumberFormat="1" applyFont="1" applyFill="1" applyBorder="1" applyAlignment="1">
      <alignment horizontal="right" vertical="top" wrapText="1"/>
    </xf>
    <xf numFmtId="4" fontId="3" fillId="8" borderId="34" xfId="0" applyNumberFormat="1" applyFont="1" applyFill="1" applyBorder="1" applyAlignment="1">
      <alignment horizontal="right" vertical="top" wrapText="1"/>
    </xf>
    <xf numFmtId="49" fontId="28" fillId="8" borderId="15" xfId="0" applyNumberFormat="1" applyFont="1" applyFill="1" applyBorder="1" applyAlignment="1">
      <alignment horizontal="right" vertical="top" wrapText="1"/>
    </xf>
    <xf numFmtId="49" fontId="28" fillId="8" borderId="34" xfId="0" applyNumberFormat="1" applyFont="1" applyFill="1" applyBorder="1" applyAlignment="1">
      <alignment horizontal="right" vertical="top" wrapText="1"/>
    </xf>
    <xf numFmtId="0" fontId="3" fillId="8" borderId="15" xfId="0" applyFont="1" applyFill="1" applyBorder="1" applyAlignment="1">
      <alignment horizontal="right" vertical="top" wrapText="1"/>
    </xf>
    <xf numFmtId="0" fontId="3" fillId="8" borderId="34" xfId="0" applyFont="1" applyFill="1" applyBorder="1" applyAlignment="1">
      <alignment horizontal="right" vertical="top" wrapText="1"/>
    </xf>
    <xf numFmtId="4" fontId="5" fillId="6" borderId="27" xfId="0" applyNumberFormat="1" applyFont="1" applyFill="1" applyBorder="1" applyAlignment="1">
      <alignment horizontal="right" vertical="top"/>
    </xf>
    <xf numFmtId="4" fontId="5" fillId="6" borderId="32" xfId="0" applyNumberFormat="1" applyFont="1" applyFill="1" applyBorder="1" applyAlignment="1">
      <alignment horizontal="right" vertical="top"/>
    </xf>
    <xf numFmtId="0" fontId="3" fillId="2" borderId="26" xfId="0" applyFont="1" applyFill="1" applyBorder="1" applyAlignment="1">
      <alignment horizontal="right" vertical="top" wrapText="1"/>
    </xf>
    <xf numFmtId="0" fontId="7" fillId="2" borderId="39" xfId="0" applyFont="1" applyFill="1" applyBorder="1" applyAlignment="1">
      <alignment horizontal="right" vertical="top" wrapText="1"/>
    </xf>
    <xf numFmtId="2" fontId="3" fillId="2" borderId="57" xfId="0" applyNumberFormat="1" applyFont="1" applyFill="1" applyBorder="1" applyAlignment="1"/>
    <xf numFmtId="2" fontId="0" fillId="2" borderId="56" xfId="0" applyNumberFormat="1" applyFill="1" applyBorder="1" applyAlignment="1"/>
    <xf numFmtId="0" fontId="2" fillId="2" borderId="3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4" fontId="16" fillId="7" borderId="27" xfId="0" applyNumberFormat="1" applyFont="1" applyFill="1" applyBorder="1" applyAlignment="1"/>
    <xf numFmtId="0" fontId="16" fillId="7" borderId="32" xfId="0" applyFont="1" applyFill="1" applyBorder="1" applyAlignment="1"/>
    <xf numFmtId="166" fontId="40" fillId="7" borderId="27" xfId="0" applyNumberFormat="1" applyFont="1" applyFill="1" applyBorder="1" applyAlignment="1">
      <alignment horizontal="right" wrapText="1"/>
    </xf>
    <xf numFmtId="166" fontId="40" fillId="7" borderId="32" xfId="0" applyNumberFormat="1" applyFont="1" applyFill="1" applyBorder="1" applyAlignment="1">
      <alignment horizontal="right" wrapText="1"/>
    </xf>
    <xf numFmtId="169" fontId="40" fillId="7" borderId="27" xfId="0" applyNumberFormat="1" applyFont="1" applyFill="1" applyBorder="1" applyAlignment="1">
      <alignment horizontal="right"/>
    </xf>
    <xf numFmtId="169" fontId="38" fillId="7" borderId="32" xfId="0" applyNumberFormat="1" applyFont="1" applyFill="1" applyBorder="1" applyAlignment="1">
      <alignment horizontal="right"/>
    </xf>
    <xf numFmtId="4" fontId="16" fillId="7" borderId="27" xfId="0" applyNumberFormat="1" applyFont="1" applyFill="1" applyBorder="1" applyAlignment="1">
      <alignment vertical="top"/>
    </xf>
    <xf numFmtId="0" fontId="17" fillId="7" borderId="32" xfId="0" applyFont="1" applyFill="1" applyBorder="1" applyAlignment="1">
      <alignment vertical="top"/>
    </xf>
    <xf numFmtId="0" fontId="3" fillId="8" borderId="2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14" fontId="3" fillId="2" borderId="27" xfId="0" applyNumberFormat="1" applyFont="1" applyFill="1" applyBorder="1" applyAlignment="1">
      <alignment horizontal="right" vertical="top"/>
    </xf>
    <xf numFmtId="14" fontId="3" fillId="2" borderId="32" xfId="0" applyNumberFormat="1" applyFont="1" applyFill="1" applyBorder="1" applyAlignment="1">
      <alignment horizontal="right" vertical="top"/>
    </xf>
    <xf numFmtId="14" fontId="2" fillId="6" borderId="27" xfId="0" applyNumberFormat="1" applyFont="1" applyFill="1" applyBorder="1" applyAlignment="1">
      <alignment horizontal="right" vertical="top"/>
    </xf>
    <xf numFmtId="14" fontId="2" fillId="6" borderId="32" xfId="0" applyNumberFormat="1" applyFont="1" applyFill="1" applyBorder="1" applyAlignment="1">
      <alignment horizontal="right" vertical="top"/>
    </xf>
    <xf numFmtId="165" fontId="2" fillId="6" borderId="27" xfId="0" applyNumberFormat="1" applyFont="1" applyFill="1" applyBorder="1" applyAlignment="1">
      <alignment horizontal="right" vertical="top" wrapText="1"/>
    </xf>
    <xf numFmtId="165" fontId="2" fillId="6" borderId="32" xfId="0" applyNumberFormat="1" applyFont="1" applyFill="1" applyBorder="1" applyAlignment="1">
      <alignment horizontal="right" vertical="top" wrapText="1"/>
    </xf>
    <xf numFmtId="0" fontId="28" fillId="2" borderId="3" xfId="0" applyFont="1" applyFill="1" applyBorder="1" applyAlignment="1">
      <alignment horizontal="right" vertical="top" wrapText="1"/>
    </xf>
    <xf numFmtId="0" fontId="28" fillId="2" borderId="4" xfId="0" applyFont="1" applyFill="1" applyBorder="1" applyAlignment="1">
      <alignment horizontal="right" vertical="top" wrapText="1"/>
    </xf>
    <xf numFmtId="0" fontId="28" fillId="2" borderId="8" xfId="0" applyFont="1" applyFill="1" applyBorder="1" applyAlignment="1">
      <alignment horizontal="right" vertical="top" wrapText="1"/>
    </xf>
    <xf numFmtId="0" fontId="28" fillId="2" borderId="67" xfId="0" applyFont="1" applyFill="1" applyBorder="1" applyAlignment="1">
      <alignment horizontal="right" vertical="top" wrapText="1"/>
    </xf>
    <xf numFmtId="0" fontId="28" fillId="2" borderId="6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2" fontId="3" fillId="2" borderId="5" xfId="0" applyNumberFormat="1" applyFont="1" applyFill="1" applyBorder="1" applyAlignment="1"/>
    <xf numFmtId="2" fontId="3" fillId="2" borderId="21" xfId="0" applyNumberFormat="1" applyFont="1" applyFill="1" applyBorder="1" applyAlignment="1"/>
    <xf numFmtId="2" fontId="3" fillId="2" borderId="7" xfId="0" applyNumberFormat="1" applyFont="1" applyFill="1" applyBorder="1" applyAlignment="1"/>
    <xf numFmtId="0" fontId="3" fillId="2" borderId="15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wrapText="1"/>
    </xf>
    <xf numFmtId="2" fontId="3" fillId="2" borderId="57" xfId="0" applyNumberFormat="1" applyFont="1" applyFill="1" applyBorder="1" applyAlignment="1">
      <alignment horizontal="center"/>
    </xf>
    <xf numFmtId="2" fontId="3" fillId="2" borderId="43" xfId="0" applyNumberFormat="1" applyFont="1" applyFill="1" applyBorder="1" applyAlignment="1">
      <alignment horizontal="center"/>
    </xf>
    <xf numFmtId="2" fontId="3" fillId="2" borderId="56" xfId="0" applyNumberFormat="1" applyFont="1" applyFill="1" applyBorder="1" applyAlignment="1">
      <alignment horizontal="center"/>
    </xf>
    <xf numFmtId="0" fontId="16" fillId="7" borderId="27" xfId="0" applyFont="1" applyFill="1" applyBorder="1" applyAlignment="1">
      <alignment vertical="top"/>
    </xf>
    <xf numFmtId="0" fontId="16" fillId="7" borderId="18" xfId="0" applyFont="1" applyFill="1" applyBorder="1" applyAlignment="1">
      <alignment vertical="top"/>
    </xf>
    <xf numFmtId="0" fontId="16" fillId="7" borderId="32" xfId="0" applyFont="1" applyFill="1" applyBorder="1" applyAlignment="1">
      <alignment vertical="top"/>
    </xf>
    <xf numFmtId="0" fontId="16" fillId="7" borderId="27" xfId="0" applyFont="1" applyFill="1" applyBorder="1" applyAlignment="1"/>
    <xf numFmtId="0" fontId="16" fillId="7" borderId="18" xfId="0" applyFont="1" applyFill="1" applyBorder="1" applyAlignment="1"/>
    <xf numFmtId="0" fontId="17" fillId="7" borderId="27" xfId="0" applyFont="1" applyFill="1" applyBorder="1" applyAlignment="1">
      <alignment horizontal="center" vertical="top"/>
    </xf>
    <xf numFmtId="0" fontId="17" fillId="7" borderId="18" xfId="0" applyFont="1" applyFill="1" applyBorder="1" applyAlignment="1">
      <alignment horizontal="center" vertical="top"/>
    </xf>
    <xf numFmtId="0" fontId="17" fillId="7" borderId="32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right" vertical="top" wrapText="1"/>
    </xf>
    <xf numFmtId="0" fontId="3" fillId="2" borderId="39" xfId="0" applyFont="1" applyFill="1" applyBorder="1" applyAlignment="1">
      <alignment horizontal="right" vertical="top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2" fontId="3" fillId="2" borderId="49" xfId="0" applyNumberFormat="1" applyFont="1" applyFill="1" applyBorder="1" applyAlignment="1"/>
    <xf numFmtId="2" fontId="3" fillId="2" borderId="47" xfId="0" applyNumberFormat="1" applyFont="1" applyFill="1" applyBorder="1" applyAlignment="1"/>
    <xf numFmtId="2" fontId="3" fillId="2" borderId="15" xfId="0" applyNumberFormat="1" applyFont="1" applyFill="1" applyBorder="1" applyAlignment="1"/>
    <xf numFmtId="2" fontId="0" fillId="2" borderId="7" xfId="0" applyNumberFormat="1" applyFill="1" applyBorder="1" applyAlignment="1"/>
    <xf numFmtId="0" fontId="0" fillId="0" borderId="43" xfId="0" applyBorder="1" applyAlignment="1">
      <alignment horizontal="center"/>
    </xf>
    <xf numFmtId="0" fontId="0" fillId="0" borderId="56" xfId="0" applyBorder="1" applyAlignment="1">
      <alignment horizontal="center"/>
    </xf>
    <xf numFmtId="0" fontId="3" fillId="2" borderId="21" xfId="0" applyFont="1" applyFill="1" applyBorder="1" applyAlignment="1">
      <alignment horizontal="right" vertical="top" wrapText="1"/>
    </xf>
    <xf numFmtId="4" fontId="3" fillId="2" borderId="15" xfId="0" applyNumberFormat="1" applyFont="1" applyFill="1" applyBorder="1" applyAlignment="1">
      <alignment horizontal="right" vertical="top"/>
    </xf>
    <xf numFmtId="4" fontId="0" fillId="2" borderId="34" xfId="0" applyNumberForma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0" fontId="3" fillId="2" borderId="38" xfId="0" applyFont="1" applyFill="1" applyBorder="1" applyAlignment="1">
      <alignment horizontal="left" vertical="top"/>
    </xf>
    <xf numFmtId="0" fontId="3" fillId="2" borderId="39" xfId="0" applyFont="1" applyFill="1" applyBorder="1" applyAlignment="1">
      <alignment horizontal="left" vertical="top"/>
    </xf>
    <xf numFmtId="4" fontId="26" fillId="2" borderId="0" xfId="0" applyNumberFormat="1" applyFont="1" applyFill="1" applyAlignment="1">
      <alignment horizontal="left" vertical="top"/>
    </xf>
    <xf numFmtId="0" fontId="27" fillId="0" borderId="0" xfId="0" applyFont="1" applyAlignment="1"/>
    <xf numFmtId="4" fontId="11" fillId="2" borderId="15" xfId="0" applyNumberFormat="1" applyFont="1" applyFill="1" applyBorder="1" applyAlignment="1">
      <alignment horizontal="right" vertical="top" wrapText="1"/>
    </xf>
    <xf numFmtId="4" fontId="11" fillId="2" borderId="34" xfId="0" applyNumberFormat="1" applyFont="1" applyFill="1" applyBorder="1" applyAlignment="1">
      <alignment horizontal="righ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4" fontId="3" fillId="2" borderId="55" xfId="0" applyNumberFormat="1" applyFont="1" applyFill="1" applyBorder="1" applyAlignment="1">
      <alignment horizontal="right" vertical="top" wrapText="1"/>
    </xf>
    <xf numFmtId="4" fontId="3" fillId="2" borderId="54" xfId="0" applyNumberFormat="1" applyFont="1" applyFill="1" applyBorder="1" applyAlignment="1">
      <alignment horizontal="right" vertical="top" wrapText="1"/>
    </xf>
    <xf numFmtId="0" fontId="10" fillId="2" borderId="23" xfId="0" applyNumberFormat="1" applyFont="1" applyFill="1" applyBorder="1" applyAlignment="1">
      <alignment horizontal="left" vertical="top"/>
    </xf>
    <xf numFmtId="4" fontId="16" fillId="7" borderId="27" xfId="0" applyNumberFormat="1" applyFont="1" applyFill="1" applyBorder="1" applyAlignment="1">
      <alignment horizontal="right"/>
    </xf>
    <xf numFmtId="4" fontId="16" fillId="7" borderId="32" xfId="0" applyNumberFormat="1" applyFont="1" applyFill="1" applyBorder="1" applyAlignment="1">
      <alignment horizontal="right"/>
    </xf>
    <xf numFmtId="0" fontId="16" fillId="7" borderId="27" xfId="0" applyFont="1" applyFill="1" applyBorder="1" applyAlignment="1">
      <alignment horizontal="right"/>
    </xf>
    <xf numFmtId="0" fontId="0" fillId="7" borderId="18" xfId="0" applyFill="1" applyBorder="1" applyAlignment="1"/>
    <xf numFmtId="0" fontId="0" fillId="7" borderId="32" xfId="0" applyFill="1" applyBorder="1" applyAlignment="1"/>
    <xf numFmtId="0" fontId="3" fillId="2" borderId="48" xfId="0" applyFont="1" applyFill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44" xfId="0" applyBorder="1" applyAlignment="1">
      <alignment horizontal="right" vertical="top" wrapText="1"/>
    </xf>
    <xf numFmtId="14" fontId="3" fillId="2" borderId="29" xfId="0" applyNumberFormat="1" applyFont="1" applyFill="1" applyBorder="1" applyAlignment="1">
      <alignment horizontal="right" vertical="top" wrapText="1"/>
    </xf>
    <xf numFmtId="14" fontId="3" fillId="2" borderId="46" xfId="0" applyNumberFormat="1" applyFont="1" applyFill="1" applyBorder="1" applyAlignment="1">
      <alignment horizontal="right" vertical="top" wrapText="1"/>
    </xf>
    <xf numFmtId="14" fontId="3" fillId="2" borderId="58" xfId="0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0" fontId="0" fillId="0" borderId="42" xfId="0" applyBorder="1" applyAlignment="1">
      <alignment horizontal="right" vertical="top" wrapText="1"/>
    </xf>
    <xf numFmtId="0" fontId="0" fillId="0" borderId="41" xfId="0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/>
    </xf>
    <xf numFmtId="165" fontId="16" fillId="7" borderId="27" xfId="0" applyNumberFormat="1" applyFont="1" applyFill="1" applyBorder="1" applyAlignment="1">
      <alignment horizontal="center" vertical="top" wrapText="1"/>
    </xf>
    <xf numFmtId="165" fontId="16" fillId="7" borderId="18" xfId="0" applyNumberFormat="1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4" fontId="3" fillId="2" borderId="48" xfId="0" applyNumberFormat="1" applyFont="1" applyFill="1" applyBorder="1" applyAlignment="1">
      <alignment vertical="top"/>
    </xf>
    <xf numFmtId="4" fontId="0" fillId="2" borderId="44" xfId="0" applyNumberFormat="1" applyFill="1" applyBorder="1" applyAlignment="1">
      <alignment vertical="top"/>
    </xf>
    <xf numFmtId="0" fontId="17" fillId="7" borderId="18" xfId="0" applyFont="1" applyFill="1" applyBorder="1" applyAlignment="1">
      <alignment horizontal="right" vertical="top"/>
    </xf>
    <xf numFmtId="0" fontId="17" fillId="7" borderId="32" xfId="0" applyFont="1" applyFill="1" applyBorder="1" applyAlignment="1">
      <alignment horizontal="right" vertical="top"/>
    </xf>
    <xf numFmtId="0" fontId="3" fillId="2" borderId="48" xfId="0" applyFont="1" applyFill="1" applyBorder="1" applyAlignment="1">
      <alignment horizontal="left" vertical="top"/>
    </xf>
    <xf numFmtId="0" fontId="3" fillId="2" borderId="43" xfId="0" applyFont="1" applyFill="1" applyBorder="1" applyAlignment="1">
      <alignment horizontal="left" vertical="top"/>
    </xf>
    <xf numFmtId="0" fontId="3" fillId="2" borderId="44" xfId="0" applyFont="1" applyFill="1" applyBorder="1" applyAlignment="1">
      <alignment horizontal="left" vertical="top"/>
    </xf>
    <xf numFmtId="4" fontId="3" fillId="2" borderId="26" xfId="0" applyNumberFormat="1" applyFont="1" applyFill="1" applyBorder="1" applyAlignment="1">
      <alignment horizontal="right" vertical="top"/>
    </xf>
    <xf numFmtId="4" fontId="0" fillId="2" borderId="39" xfId="0" applyNumberFormat="1" applyFill="1" applyBorder="1" applyAlignment="1">
      <alignment horizontal="right" vertical="top"/>
    </xf>
    <xf numFmtId="0" fontId="0" fillId="0" borderId="18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14" fillId="2" borderId="32" xfId="0" applyFont="1" applyFill="1" applyBorder="1" applyAlignment="1">
      <alignment horizontal="center" vertical="top" wrapText="1"/>
    </xf>
    <xf numFmtId="0" fontId="10" fillId="2" borderId="0" xfId="2" applyFont="1" applyFill="1" applyBorder="1" applyAlignment="1">
      <alignment horizontal="left" wrapText="1"/>
    </xf>
    <xf numFmtId="0" fontId="6" fillId="6" borderId="18" xfId="0" applyFont="1" applyFill="1" applyBorder="1" applyAlignment="1">
      <alignment horizontal="right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vertical="top" wrapText="1"/>
    </xf>
    <xf numFmtId="0" fontId="0" fillId="0" borderId="19" xfId="0" applyBorder="1" applyAlignment="1"/>
    <xf numFmtId="0" fontId="0" fillId="0" borderId="22" xfId="0" applyBorder="1" applyAlignment="1"/>
    <xf numFmtId="0" fontId="28" fillId="8" borderId="15" xfId="0" applyFont="1" applyFill="1" applyBorder="1" applyAlignment="1">
      <alignment horizontal="right" vertical="top" wrapText="1"/>
    </xf>
    <xf numFmtId="14" fontId="3" fillId="2" borderId="34" xfId="0" applyNumberFormat="1" applyFont="1" applyFill="1" applyBorder="1" applyAlignment="1">
      <alignment horizontal="right" vertical="top" wrapText="1"/>
    </xf>
    <xf numFmtId="14" fontId="3" fillId="2" borderId="15" xfId="0" applyNumberFormat="1" applyFont="1" applyFill="1" applyBorder="1" applyAlignment="1">
      <alignment horizontal="right" vertical="top"/>
    </xf>
    <xf numFmtId="14" fontId="3" fillId="2" borderId="34" xfId="0" applyNumberFormat="1" applyFont="1" applyFill="1" applyBorder="1" applyAlignment="1">
      <alignment horizontal="right" vertical="top"/>
    </xf>
    <xf numFmtId="49" fontId="28" fillId="8" borderId="3" xfId="0" applyNumberFormat="1" applyFont="1" applyFill="1" applyBorder="1" applyAlignment="1">
      <alignment horizontal="right" vertical="top" wrapText="1"/>
    </xf>
    <xf numFmtId="49" fontId="28" fillId="8" borderId="8" xfId="0" applyNumberFormat="1" applyFont="1" applyFill="1" applyBorder="1" applyAlignment="1">
      <alignment horizontal="right" vertical="top" wrapText="1"/>
    </xf>
    <xf numFmtId="0" fontId="28" fillId="8" borderId="3" xfId="0" applyFont="1" applyFill="1" applyBorder="1" applyAlignment="1">
      <alignment horizontal="right" vertical="top" wrapText="1"/>
    </xf>
    <xf numFmtId="0" fontId="28" fillId="8" borderId="8" xfId="0" applyFont="1" applyFill="1" applyBorder="1" applyAlignment="1">
      <alignment horizontal="right" vertical="top" wrapText="1"/>
    </xf>
    <xf numFmtId="0" fontId="0" fillId="0" borderId="46" xfId="0" applyBorder="1" applyAlignment="1">
      <alignment horizontal="right" vertical="top" wrapText="1"/>
    </xf>
    <xf numFmtId="0" fontId="11" fillId="2" borderId="27" xfId="0" applyFont="1" applyFill="1" applyBorder="1" applyAlignment="1">
      <alignment horizontal="right" vertical="top" wrapText="1"/>
    </xf>
    <xf numFmtId="0" fontId="0" fillId="2" borderId="18" xfId="0" applyFill="1" applyBorder="1" applyAlignment="1">
      <alignment horizontal="right" vertical="top"/>
    </xf>
    <xf numFmtId="0" fontId="0" fillId="2" borderId="32" xfId="0" applyFill="1" applyBorder="1" applyAlignment="1">
      <alignment horizontal="right" vertical="top"/>
    </xf>
    <xf numFmtId="4" fontId="10" fillId="2" borderId="0" xfId="2" applyNumberFormat="1" applyFont="1" applyFill="1" applyBorder="1" applyAlignment="1">
      <alignment horizontal="left" wrapText="1"/>
    </xf>
    <xf numFmtId="0" fontId="29" fillId="0" borderId="61" xfId="0" applyFont="1" applyBorder="1" applyAlignment="1">
      <alignment vertical="justify" wrapText="1"/>
    </xf>
    <xf numFmtId="0" fontId="29" fillId="0" borderId="61" xfId="0" applyFont="1" applyBorder="1" applyAlignment="1">
      <alignment vertical="justify"/>
    </xf>
  </cellXfs>
  <cellStyles count="4">
    <cellStyle name="Обычный" xfId="0" builtinId="0"/>
    <cellStyle name="Обычный 2" xfId="1"/>
    <cellStyle name="Обычный_NPF 2-06 квартал" xfId="2"/>
    <cellStyle name="Обычный_ЧВА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%20&#1076;&#1080;&#1089;&#1082;%20&#1044;\&#1040;&#1076;&#1084;&#1110;&#1085;&#1110;&#1089;&#1090;&#1088;&#1091;&#1074;&#1072;&#1085;&#1085;&#1103;%20&#1053;&#1055;&#1060;\&#1063;&#1042;&#1040;\2024\&#1043;&#1088;&#1091;&#1076;&#1077;&#1085;&#1100;\&#1030;&#1085;&#1092;&#1086;&#1088;&#1084;&#1072;&#1094;&#1110;&#1103;%20&#1087;&#1088;&#1086;%20&#1074;&#1072;&#1088;&#1090;&#1110;&#1089;&#1090;&#1100;%20&#1072;&#1082;&#1090;&#1080;&#1074;&#1110;&#1074;%20&#1042;&#1055;&#1060;%20&#1060;&#1072;&#1088;&#1084;&#1072;&#1094;&#1077;&#1074;&#1090;&#1080;&#1095;&#1085;&#1080;&#1081;%20&#1089;&#1090;&#1072;&#1085;&#1086;&#1084;%20&#1085;&#1072;%2031.12.2024%20&#1076;&#1086;&#1076;&#1072;&#1090;&#1086;&#1082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ЧВА"/>
      <sheetName val="Публікація"/>
      <sheetName val="1 кв."/>
      <sheetName val="2 кв."/>
      <sheetName val="3 кв."/>
      <sheetName val="4 кв. "/>
    </sheetNames>
    <sheetDataSet>
      <sheetData sheetId="0" refreshError="1"/>
      <sheetData sheetId="1" refreshError="1"/>
      <sheetData sheetId="2">
        <row r="2">
          <cell r="A2">
            <v>45657</v>
          </cell>
          <cell r="B2">
            <v>5.1938746949999999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J353"/>
  <sheetViews>
    <sheetView tabSelected="1" view="pageBreakPreview" zoomScale="67" zoomScaleNormal="90" zoomScaleSheetLayoutView="67" zoomScalePageLayoutView="55" workbookViewId="0">
      <selection activeCell="I4" sqref="I4"/>
    </sheetView>
  </sheetViews>
  <sheetFormatPr defaultColWidth="9.140625" defaultRowHeight="12.75"/>
  <cols>
    <col min="1" max="1" width="5.5703125" style="16" customWidth="1"/>
    <col min="2" max="2" width="17.42578125" style="22" customWidth="1"/>
    <col min="3" max="3" width="11.140625" style="152" customWidth="1"/>
    <col min="4" max="4" width="16.5703125" style="152" customWidth="1"/>
    <col min="5" max="5" width="18.28515625" style="14" customWidth="1"/>
    <col min="6" max="6" width="9.140625" style="20" customWidth="1"/>
    <col min="7" max="7" width="17.5703125" style="19" customWidth="1"/>
    <col min="8" max="8" width="9" style="19" customWidth="1"/>
    <col min="9" max="9" width="17" style="19" customWidth="1"/>
    <col min="10" max="10" width="11.42578125" style="22" customWidth="1"/>
    <col min="11" max="11" width="15.5703125" style="22" customWidth="1"/>
    <col min="12" max="12" width="21.140625" style="18" customWidth="1"/>
    <col min="13" max="13" width="20.85546875" style="22" customWidth="1"/>
    <col min="14" max="14" width="12" style="19" customWidth="1"/>
    <col min="15" max="15" width="15.85546875" style="18" customWidth="1"/>
    <col min="16" max="16" width="15.85546875" style="14" customWidth="1"/>
    <col min="17" max="17" width="19.42578125" style="20" customWidth="1"/>
    <col min="18" max="18" width="21.5703125" style="125" customWidth="1"/>
    <col min="19" max="19" width="9.140625" style="1"/>
    <col min="20" max="20" width="31.42578125" style="1" customWidth="1"/>
    <col min="21" max="21" width="25.5703125" style="20" bestFit="1" customWidth="1"/>
    <col min="22" max="16384" width="9.140625" style="1"/>
  </cols>
  <sheetData>
    <row r="1" spans="1:36" ht="15" customHeight="1">
      <c r="A1" s="440" t="s">
        <v>64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2"/>
      <c r="M1" s="55"/>
      <c r="N1" s="55"/>
      <c r="O1" s="55"/>
      <c r="P1" s="55"/>
      <c r="Q1" s="55"/>
      <c r="R1" s="20"/>
      <c r="S1" s="20"/>
      <c r="T1" s="20"/>
      <c r="V1" s="20"/>
      <c r="W1" s="20"/>
      <c r="X1" s="20"/>
    </row>
    <row r="2" spans="1:36" ht="12" customHeight="1">
      <c r="A2" s="443" t="s">
        <v>62</v>
      </c>
      <c r="B2" s="444"/>
      <c r="C2" s="444"/>
      <c r="D2" s="444"/>
      <c r="E2" s="444"/>
      <c r="F2" s="444"/>
      <c r="G2" s="444"/>
      <c r="H2" s="444"/>
      <c r="I2" s="444"/>
      <c r="J2" s="444"/>
      <c r="K2" s="445"/>
      <c r="L2" s="443" t="s">
        <v>63</v>
      </c>
      <c r="M2" s="444"/>
      <c r="N2" s="444"/>
      <c r="O2" s="444"/>
      <c r="P2" s="444"/>
      <c r="Q2" s="445"/>
      <c r="R2" s="20"/>
      <c r="S2" s="20"/>
      <c r="T2" s="20"/>
      <c r="V2" s="20"/>
      <c r="W2" s="20"/>
      <c r="X2" s="20"/>
    </row>
    <row r="3" spans="1:36" ht="14.25" customHeight="1">
      <c r="A3" s="446"/>
      <c r="B3" s="447"/>
      <c r="C3" s="447"/>
      <c r="D3" s="447"/>
      <c r="E3" s="447"/>
      <c r="F3" s="447"/>
      <c r="G3" s="447"/>
      <c r="H3" s="447"/>
      <c r="I3" s="447"/>
      <c r="J3" s="447"/>
      <c r="K3" s="448"/>
      <c r="L3" s="446"/>
      <c r="M3" s="447"/>
      <c r="N3" s="447"/>
      <c r="O3" s="447"/>
      <c r="P3" s="447"/>
      <c r="Q3" s="448"/>
      <c r="R3" s="20"/>
      <c r="S3" s="20"/>
      <c r="T3" s="20"/>
      <c r="V3" s="20"/>
      <c r="W3" s="20"/>
      <c r="X3" s="20"/>
    </row>
    <row r="4" spans="1:36" ht="18.75" customHeight="1">
      <c r="A4" s="470" t="s">
        <v>280</v>
      </c>
      <c r="B4" s="470"/>
      <c r="C4" s="470"/>
      <c r="D4" s="470"/>
      <c r="E4" s="470"/>
      <c r="F4" s="470"/>
      <c r="G4" s="470"/>
      <c r="H4" s="470"/>
      <c r="I4" s="216">
        <v>45932</v>
      </c>
      <c r="J4" s="467" t="s">
        <v>213</v>
      </c>
      <c r="K4" s="467"/>
      <c r="L4" s="467"/>
      <c r="M4" s="467"/>
      <c r="N4" s="467"/>
      <c r="O4" s="467"/>
      <c r="P4" s="467"/>
      <c r="Q4" s="468"/>
      <c r="R4" s="20"/>
      <c r="S4" s="20"/>
      <c r="T4" s="20"/>
      <c r="V4" s="20"/>
      <c r="W4" s="20"/>
      <c r="X4" s="20"/>
    </row>
    <row r="5" spans="1:36" ht="13.5" customHeight="1">
      <c r="A5" s="452" t="s">
        <v>264</v>
      </c>
      <c r="B5" s="452"/>
      <c r="C5" s="452"/>
      <c r="D5" s="3"/>
      <c r="E5" s="28"/>
      <c r="F5" s="28"/>
      <c r="G5" s="28"/>
      <c r="H5" s="28"/>
      <c r="I5" s="28"/>
      <c r="J5" s="28"/>
      <c r="K5" s="28"/>
      <c r="L5" s="28"/>
      <c r="M5" s="451"/>
      <c r="N5" s="451"/>
      <c r="O5" s="451"/>
      <c r="P5" s="451"/>
      <c r="Q5" s="451"/>
      <c r="R5" s="20"/>
      <c r="S5" s="20"/>
      <c r="T5" s="20"/>
      <c r="V5" s="20"/>
      <c r="W5" s="20"/>
      <c r="X5" s="20"/>
    </row>
    <row r="6" spans="1:36" s="37" customFormat="1" ht="15" customHeight="1" thickBot="1">
      <c r="A6" s="457" t="s">
        <v>100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s="21" customFormat="1" ht="12.75" customHeight="1" thickBot="1">
      <c r="A7" s="473" t="s">
        <v>7</v>
      </c>
      <c r="B7" s="424" t="s">
        <v>94</v>
      </c>
      <c r="C7" s="459" t="s">
        <v>0</v>
      </c>
      <c r="D7" s="424" t="s">
        <v>174</v>
      </c>
      <c r="E7" s="424" t="s">
        <v>91</v>
      </c>
      <c r="F7" s="424" t="s">
        <v>92</v>
      </c>
      <c r="G7" s="427" t="s">
        <v>95</v>
      </c>
      <c r="H7" s="424" t="s">
        <v>96</v>
      </c>
      <c r="I7" s="424" t="s">
        <v>101</v>
      </c>
      <c r="J7" s="424" t="s">
        <v>97</v>
      </c>
      <c r="K7" s="424" t="s">
        <v>1</v>
      </c>
      <c r="L7" s="424" t="s">
        <v>2</v>
      </c>
      <c r="M7" s="424" t="s">
        <v>51</v>
      </c>
      <c r="N7" s="424" t="s">
        <v>98</v>
      </c>
      <c r="O7" s="424" t="s">
        <v>173</v>
      </c>
      <c r="P7" s="424" t="s">
        <v>99</v>
      </c>
      <c r="Q7" s="424" t="s">
        <v>102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20" customFormat="1" ht="123" customHeight="1" thickBot="1">
      <c r="A8" s="474"/>
      <c r="B8" s="425"/>
      <c r="C8" s="460"/>
      <c r="D8" s="439"/>
      <c r="E8" s="429"/>
      <c r="F8" s="425"/>
      <c r="G8" s="428"/>
      <c r="H8" s="425"/>
      <c r="I8" s="425"/>
      <c r="J8" s="429"/>
      <c r="K8" s="429"/>
      <c r="L8" s="429"/>
      <c r="M8" s="429"/>
      <c r="N8" s="429"/>
      <c r="O8" s="471"/>
      <c r="P8" s="429"/>
      <c r="Q8" s="429"/>
    </row>
    <row r="9" spans="1:36" s="20" customFormat="1" ht="54" customHeight="1">
      <c r="A9" s="475" t="s">
        <v>231</v>
      </c>
      <c r="B9" s="341" t="s">
        <v>89</v>
      </c>
      <c r="C9" s="343" t="s">
        <v>3</v>
      </c>
      <c r="D9" s="347" t="s">
        <v>175</v>
      </c>
      <c r="E9" s="350" t="s">
        <v>163</v>
      </c>
      <c r="F9" s="356" t="s">
        <v>93</v>
      </c>
      <c r="G9" s="57" t="s">
        <v>169</v>
      </c>
      <c r="H9" s="277" t="s">
        <v>179</v>
      </c>
      <c r="I9" s="278" t="s">
        <v>234</v>
      </c>
      <c r="J9" s="138">
        <v>11840</v>
      </c>
      <c r="K9" s="58">
        <v>1000</v>
      </c>
      <c r="L9" s="58">
        <f>J9*K9</f>
        <v>11840000</v>
      </c>
      <c r="M9" s="58">
        <v>12243341.439999999</v>
      </c>
      <c r="N9" s="250">
        <f t="shared" ref="N9:N16" si="0">ROUND((M9/$P$86*100),2)</f>
        <v>4.25</v>
      </c>
      <c r="O9" s="214" t="s">
        <v>4</v>
      </c>
      <c r="P9" s="146">
        <v>0.28000000000000003</v>
      </c>
      <c r="Q9" s="59">
        <v>46155</v>
      </c>
    </row>
    <row r="10" spans="1:36" s="20" customFormat="1" ht="51.75" customHeight="1">
      <c r="A10" s="437"/>
      <c r="B10" s="318" t="s">
        <v>89</v>
      </c>
      <c r="C10" s="344" t="s">
        <v>3</v>
      </c>
      <c r="D10" s="319" t="s">
        <v>175</v>
      </c>
      <c r="E10" s="351" t="s">
        <v>163</v>
      </c>
      <c r="F10" s="248" t="s">
        <v>93</v>
      </c>
      <c r="G10" s="354" t="s">
        <v>230</v>
      </c>
      <c r="H10" s="277" t="s">
        <v>179</v>
      </c>
      <c r="I10" s="278" t="s">
        <v>234</v>
      </c>
      <c r="J10" s="247">
        <v>4730</v>
      </c>
      <c r="K10" s="249">
        <v>1000</v>
      </c>
      <c r="L10" s="249">
        <f t="shared" ref="L10" si="1">J10*K10</f>
        <v>4730000</v>
      </c>
      <c r="M10" s="249">
        <v>4947150.99</v>
      </c>
      <c r="N10" s="250">
        <f t="shared" si="0"/>
        <v>1.72</v>
      </c>
      <c r="O10" s="214" t="s">
        <v>4</v>
      </c>
      <c r="P10" s="251">
        <v>3.6999999999999998E-2</v>
      </c>
      <c r="Q10" s="252">
        <v>46442</v>
      </c>
    </row>
    <row r="11" spans="1:36" s="20" customFormat="1" ht="39.75" customHeight="1">
      <c r="A11" s="437"/>
      <c r="B11" s="341" t="s">
        <v>90</v>
      </c>
      <c r="C11" s="343" t="s">
        <v>3</v>
      </c>
      <c r="D11" s="348" t="s">
        <v>175</v>
      </c>
      <c r="E11" s="350" t="s">
        <v>163</v>
      </c>
      <c r="F11" s="56" t="s">
        <v>93</v>
      </c>
      <c r="G11" s="340" t="s">
        <v>61</v>
      </c>
      <c r="H11" s="277" t="s">
        <v>179</v>
      </c>
      <c r="I11" s="278" t="s">
        <v>234</v>
      </c>
      <c r="J11" s="138">
        <v>15260</v>
      </c>
      <c r="K11" s="58">
        <v>1000</v>
      </c>
      <c r="L11" s="58">
        <f t="shared" ref="L11:L16" si="2">J11*K11</f>
        <v>15260000</v>
      </c>
      <c r="M11" s="58">
        <v>14369994.07</v>
      </c>
      <c r="N11" s="250">
        <f t="shared" si="0"/>
        <v>4.99</v>
      </c>
      <c r="O11" s="214" t="s">
        <v>4</v>
      </c>
      <c r="P11" s="146">
        <v>0.24</v>
      </c>
      <c r="Q11" s="59">
        <v>46533</v>
      </c>
    </row>
    <row r="12" spans="1:36" s="20" customFormat="1" ht="45" customHeight="1">
      <c r="A12" s="437"/>
      <c r="B12" s="341" t="s">
        <v>89</v>
      </c>
      <c r="C12" s="343" t="s">
        <v>3</v>
      </c>
      <c r="D12" s="348" t="s">
        <v>175</v>
      </c>
      <c r="E12" s="350" t="s">
        <v>163</v>
      </c>
      <c r="F12" s="56" t="s">
        <v>246</v>
      </c>
      <c r="G12" s="340" t="s">
        <v>263</v>
      </c>
      <c r="H12" s="277" t="s">
        <v>179</v>
      </c>
      <c r="I12" s="278" t="s">
        <v>234</v>
      </c>
      <c r="J12" s="138">
        <v>30305</v>
      </c>
      <c r="K12" s="58">
        <v>1000</v>
      </c>
      <c r="L12" s="58">
        <f t="shared" si="2"/>
        <v>30305000</v>
      </c>
      <c r="M12" s="58">
        <v>31609627.219999999</v>
      </c>
      <c r="N12" s="250">
        <f t="shared" si="0"/>
        <v>10.97</v>
      </c>
      <c r="O12" s="214" t="s">
        <v>4</v>
      </c>
      <c r="P12" s="146">
        <f>(30305/4682273)*100</f>
        <v>0.64722838672584881</v>
      </c>
      <c r="Q12" s="59">
        <v>46547</v>
      </c>
    </row>
    <row r="13" spans="1:36" s="20" customFormat="1" ht="54.75" customHeight="1">
      <c r="A13" s="437"/>
      <c r="B13" s="341" t="s">
        <v>89</v>
      </c>
      <c r="C13" s="343" t="s">
        <v>3</v>
      </c>
      <c r="D13" s="348" t="s">
        <v>175</v>
      </c>
      <c r="E13" s="350" t="s">
        <v>163</v>
      </c>
      <c r="F13" s="56" t="s">
        <v>93</v>
      </c>
      <c r="G13" s="340" t="s">
        <v>239</v>
      </c>
      <c r="H13" s="277" t="s">
        <v>179</v>
      </c>
      <c r="I13" s="278" t="s">
        <v>234</v>
      </c>
      <c r="J13" s="138">
        <v>21530</v>
      </c>
      <c r="K13" s="58">
        <v>1000</v>
      </c>
      <c r="L13" s="58">
        <f t="shared" si="2"/>
        <v>21530000</v>
      </c>
      <c r="M13" s="58">
        <v>23027588.050000001</v>
      </c>
      <c r="N13" s="250">
        <f t="shared" si="0"/>
        <v>7.99</v>
      </c>
      <c r="O13" s="214" t="s">
        <v>4</v>
      </c>
      <c r="P13" s="146">
        <v>1.78</v>
      </c>
      <c r="Q13" s="294">
        <v>46575</v>
      </c>
    </row>
    <row r="14" spans="1:36" s="20" customFormat="1" ht="54" customHeight="1">
      <c r="A14" s="437"/>
      <c r="B14" s="331" t="s">
        <v>89</v>
      </c>
      <c r="C14" s="345" t="s">
        <v>3</v>
      </c>
      <c r="D14" s="332" t="s">
        <v>175</v>
      </c>
      <c r="E14" s="352" t="s">
        <v>163</v>
      </c>
      <c r="F14" s="312" t="s">
        <v>93</v>
      </c>
      <c r="G14" s="355" t="s">
        <v>240</v>
      </c>
      <c r="H14" s="290" t="s">
        <v>179</v>
      </c>
      <c r="I14" s="291" t="s">
        <v>234</v>
      </c>
      <c r="J14" s="295">
        <v>6315</v>
      </c>
      <c r="K14" s="58">
        <v>1000</v>
      </c>
      <c r="L14" s="58">
        <f t="shared" si="2"/>
        <v>6315000</v>
      </c>
      <c r="M14" s="58">
        <v>6491124.0899999999</v>
      </c>
      <c r="N14" s="292">
        <f t="shared" si="0"/>
        <v>2.25</v>
      </c>
      <c r="O14" s="214" t="s">
        <v>4</v>
      </c>
      <c r="P14" s="293">
        <f>(J14/20000000)*100</f>
        <v>3.1574999999999999E-2</v>
      </c>
      <c r="Q14" s="59">
        <v>46624</v>
      </c>
    </row>
    <row r="15" spans="1:36" s="20" customFormat="1" ht="54" customHeight="1">
      <c r="A15" s="437"/>
      <c r="B15" s="331" t="s">
        <v>89</v>
      </c>
      <c r="C15" s="345" t="s">
        <v>3</v>
      </c>
      <c r="D15" s="332" t="s">
        <v>245</v>
      </c>
      <c r="E15" s="352" t="s">
        <v>163</v>
      </c>
      <c r="F15" s="312" t="s">
        <v>93</v>
      </c>
      <c r="G15" s="340" t="s">
        <v>247</v>
      </c>
      <c r="H15" s="290" t="s">
        <v>179</v>
      </c>
      <c r="I15" s="291" t="s">
        <v>234</v>
      </c>
      <c r="J15" s="138">
        <v>44685</v>
      </c>
      <c r="K15" s="58">
        <v>1000</v>
      </c>
      <c r="L15" s="58">
        <f t="shared" si="2"/>
        <v>44685000</v>
      </c>
      <c r="M15" s="58">
        <v>45537402.119999997</v>
      </c>
      <c r="N15" s="250">
        <f t="shared" si="0"/>
        <v>15.81</v>
      </c>
      <c r="O15" s="214" t="s">
        <v>4</v>
      </c>
      <c r="P15" s="326">
        <f>(J15/20571503)*100</f>
        <v>0.21721796409333827</v>
      </c>
      <c r="Q15" s="59">
        <v>46792</v>
      </c>
    </row>
    <row r="16" spans="1:36" s="20" customFormat="1" ht="54" customHeight="1" thickBot="1">
      <c r="A16" s="437"/>
      <c r="B16" s="342" t="s">
        <v>89</v>
      </c>
      <c r="C16" s="346" t="s">
        <v>3</v>
      </c>
      <c r="D16" s="349" t="s">
        <v>245</v>
      </c>
      <c r="E16" s="353" t="s">
        <v>163</v>
      </c>
      <c r="F16" s="357" t="s">
        <v>93</v>
      </c>
      <c r="G16" s="361" t="s">
        <v>276</v>
      </c>
      <c r="H16" s="290" t="s">
        <v>179</v>
      </c>
      <c r="I16" s="291" t="s">
        <v>234</v>
      </c>
      <c r="J16" s="138">
        <v>5207</v>
      </c>
      <c r="K16" s="58">
        <v>1000</v>
      </c>
      <c r="L16" s="58">
        <f t="shared" si="2"/>
        <v>5207000</v>
      </c>
      <c r="M16" s="58">
        <v>5757407.5</v>
      </c>
      <c r="N16" s="250">
        <f t="shared" si="0"/>
        <v>2</v>
      </c>
      <c r="O16" s="214" t="s">
        <v>4</v>
      </c>
      <c r="P16" s="146">
        <f>(J16/10589304)*100</f>
        <v>4.9172259102203499E-2</v>
      </c>
      <c r="Q16" s="294">
        <v>46855</v>
      </c>
    </row>
    <row r="17" spans="1:35" s="111" customFormat="1" ht="18" customHeight="1" thickBot="1">
      <c r="A17" s="438"/>
      <c r="B17" s="373" t="s">
        <v>109</v>
      </c>
      <c r="C17" s="378"/>
      <c r="D17" s="378"/>
      <c r="E17" s="378"/>
      <c r="F17" s="378"/>
      <c r="G17" s="378"/>
      <c r="H17" s="378"/>
      <c r="I17" s="379"/>
      <c r="J17" s="296">
        <f>SUM(J9:J16)</f>
        <v>139872</v>
      </c>
      <c r="K17" s="297">
        <f>SUM(K9:K16)</f>
        <v>8000</v>
      </c>
      <c r="L17" s="163">
        <f>SUM(L9:L16)</f>
        <v>139872000</v>
      </c>
      <c r="M17" s="164">
        <f>SUM(M9:M16)</f>
        <v>143983635.47999999</v>
      </c>
      <c r="N17" s="253">
        <f>SUM(N9:N16)</f>
        <v>49.980000000000004</v>
      </c>
      <c r="O17" s="298" t="s">
        <v>278</v>
      </c>
      <c r="P17" s="299">
        <f>SUM(P9:P15)</f>
        <v>3.233021350819187</v>
      </c>
      <c r="Q17" s="165" t="s">
        <v>57</v>
      </c>
    </row>
    <row r="18" spans="1:35" s="20" customFormat="1" ht="19.5" customHeight="1" thickBot="1">
      <c r="A18" s="479" t="s">
        <v>43</v>
      </c>
      <c r="B18" s="195" t="s">
        <v>182</v>
      </c>
      <c r="C18" s="153"/>
      <c r="D18" s="148"/>
      <c r="E18" s="60"/>
      <c r="F18" s="60"/>
      <c r="G18" s="61"/>
      <c r="H18" s="196"/>
      <c r="I18" s="160"/>
      <c r="J18" s="62">
        <v>0</v>
      </c>
      <c r="K18" s="63">
        <v>0</v>
      </c>
      <c r="L18" s="154">
        <f>J18*K18</f>
        <v>0</v>
      </c>
      <c r="M18" s="154">
        <v>0</v>
      </c>
      <c r="N18" s="254">
        <f>ROUND((M18/$P$86*100),2)</f>
        <v>0</v>
      </c>
      <c r="O18" s="64" t="s">
        <v>4</v>
      </c>
      <c r="P18" s="147">
        <v>0</v>
      </c>
      <c r="Q18" s="140"/>
    </row>
    <row r="19" spans="1:35" s="108" customFormat="1" ht="18" customHeight="1" thickBot="1">
      <c r="A19" s="481"/>
      <c r="B19" s="373" t="s">
        <v>109</v>
      </c>
      <c r="C19" s="378"/>
      <c r="D19" s="378"/>
      <c r="E19" s="378"/>
      <c r="F19" s="378"/>
      <c r="G19" s="378"/>
      <c r="H19" s="378"/>
      <c r="I19" s="379"/>
      <c r="J19" s="329">
        <f>SUM(J18:J18)</f>
        <v>0</v>
      </c>
      <c r="K19" s="166">
        <f>SUM(K18:K18)</f>
        <v>0</v>
      </c>
      <c r="L19" s="163">
        <f>SUM(L18:L18)</f>
        <v>0</v>
      </c>
      <c r="M19" s="164">
        <f>SUM(M18)</f>
        <v>0</v>
      </c>
      <c r="N19" s="253">
        <f>SUM(N18:N18)</f>
        <v>0</v>
      </c>
      <c r="O19" s="330" t="s">
        <v>57</v>
      </c>
      <c r="P19" s="328">
        <f>SUM(P18:P18)</f>
        <v>0</v>
      </c>
      <c r="Q19" s="165" t="s">
        <v>57</v>
      </c>
    </row>
    <row r="20" spans="1:35" s="108" customFormat="1" ht="52.5" customHeight="1">
      <c r="A20" s="437" t="s">
        <v>178</v>
      </c>
      <c r="B20" s="331" t="s">
        <v>103</v>
      </c>
      <c r="C20" s="309" t="s">
        <v>256</v>
      </c>
      <c r="D20" s="332" t="s">
        <v>260</v>
      </c>
      <c r="E20" s="245" t="s">
        <v>257</v>
      </c>
      <c r="F20" s="312" t="s">
        <v>93</v>
      </c>
      <c r="G20" s="333" t="s">
        <v>259</v>
      </c>
      <c r="H20" s="334" t="s">
        <v>258</v>
      </c>
      <c r="I20" s="245" t="s">
        <v>238</v>
      </c>
      <c r="J20" s="320">
        <v>10344</v>
      </c>
      <c r="K20" s="321">
        <v>1000</v>
      </c>
      <c r="L20" s="321">
        <f>J20*K20</f>
        <v>10344000</v>
      </c>
      <c r="M20" s="321">
        <v>10481981.720000001</v>
      </c>
      <c r="N20" s="322">
        <f>M20/P86*100</f>
        <v>3.6383900371612801</v>
      </c>
      <c r="O20" s="248" t="s">
        <v>4</v>
      </c>
      <c r="P20" s="248">
        <v>1.03</v>
      </c>
      <c r="Q20" s="323">
        <v>46174</v>
      </c>
    </row>
    <row r="21" spans="1:35" s="20" customFormat="1" ht="55.5" customHeight="1">
      <c r="A21" s="437"/>
      <c r="B21" s="331" t="s">
        <v>103</v>
      </c>
      <c r="C21" s="309" t="s">
        <v>227</v>
      </c>
      <c r="D21" s="332" t="s">
        <v>57</v>
      </c>
      <c r="E21" s="245" t="s">
        <v>228</v>
      </c>
      <c r="F21" s="312" t="s">
        <v>93</v>
      </c>
      <c r="G21" s="333" t="s">
        <v>229</v>
      </c>
      <c r="H21" s="334" t="s">
        <v>235</v>
      </c>
      <c r="I21" s="245" t="s">
        <v>233</v>
      </c>
      <c r="J21" s="362">
        <v>10500</v>
      </c>
      <c r="K21" s="249">
        <v>1000</v>
      </c>
      <c r="L21" s="249">
        <f>J21*K21</f>
        <v>10500000</v>
      </c>
      <c r="M21" s="249">
        <v>10706690.4</v>
      </c>
      <c r="N21" s="250">
        <f>M21/P86*100</f>
        <v>3.7163884390298594</v>
      </c>
      <c r="O21" s="312" t="s">
        <v>4</v>
      </c>
      <c r="P21" s="312">
        <v>3.5</v>
      </c>
      <c r="Q21" s="363">
        <v>46439</v>
      </c>
    </row>
    <row r="22" spans="1:35" s="20" customFormat="1" ht="54" customHeight="1" thickBot="1">
      <c r="A22" s="437"/>
      <c r="B22" s="308" t="s">
        <v>103</v>
      </c>
      <c r="C22" s="307" t="s">
        <v>242</v>
      </c>
      <c r="D22" s="310" t="s">
        <v>277</v>
      </c>
      <c r="E22" s="311" t="s">
        <v>243</v>
      </c>
      <c r="F22" s="313" t="s">
        <v>93</v>
      </c>
      <c r="G22" s="310" t="s">
        <v>279</v>
      </c>
      <c r="H22" s="311" t="s">
        <v>244</v>
      </c>
      <c r="I22" s="311" t="s">
        <v>238</v>
      </c>
      <c r="J22" s="314">
        <v>13595</v>
      </c>
      <c r="K22" s="315">
        <v>1000</v>
      </c>
      <c r="L22" s="315">
        <f>J22*K22</f>
        <v>13595000</v>
      </c>
      <c r="M22" s="315">
        <v>14105058.57</v>
      </c>
      <c r="N22" s="316">
        <f>ROUND((M22/$P$86*100),2)</f>
        <v>4.9000000000000004</v>
      </c>
      <c r="O22" s="313" t="s">
        <v>4</v>
      </c>
      <c r="P22" s="313">
        <f>(J22/100000)*100</f>
        <v>13.594999999999999</v>
      </c>
      <c r="Q22" s="317">
        <v>46971</v>
      </c>
    </row>
    <row r="23" spans="1:35" s="113" customFormat="1" ht="18.75" customHeight="1" thickBot="1">
      <c r="A23" s="438"/>
      <c r="B23" s="464" t="s">
        <v>109</v>
      </c>
      <c r="C23" s="465"/>
      <c r="D23" s="465"/>
      <c r="E23" s="465"/>
      <c r="F23" s="465"/>
      <c r="G23" s="465"/>
      <c r="H23" s="465"/>
      <c r="I23" s="466"/>
      <c r="J23" s="171">
        <f>SUM(J20:J22)</f>
        <v>34439</v>
      </c>
      <c r="K23" s="172">
        <f>SUM(K20:K22)</f>
        <v>3000</v>
      </c>
      <c r="L23" s="173">
        <f>SUM(L20:L22)</f>
        <v>34439000</v>
      </c>
      <c r="M23" s="172">
        <f>SUM(M20:M22)</f>
        <v>35293730.689999998</v>
      </c>
      <c r="N23" s="255">
        <f>SUM(N20:N22)</f>
        <v>12.25477847619114</v>
      </c>
      <c r="O23" s="172" t="s">
        <v>57</v>
      </c>
      <c r="P23" s="172">
        <f>SUM(P20:P22)</f>
        <v>18.125</v>
      </c>
      <c r="Q23" s="172" t="s">
        <v>57</v>
      </c>
    </row>
    <row r="24" spans="1:35" s="103" customFormat="1" ht="18.75" customHeight="1" thickBot="1">
      <c r="A24" s="454" t="s">
        <v>110</v>
      </c>
      <c r="B24" s="455"/>
      <c r="C24" s="455"/>
      <c r="D24" s="455"/>
      <c r="E24" s="455"/>
      <c r="F24" s="455"/>
      <c r="G24" s="455"/>
      <c r="H24" s="455"/>
      <c r="I24" s="456"/>
      <c r="J24" s="167">
        <f>SUM(J23,J19,J17)</f>
        <v>174311</v>
      </c>
      <c r="K24" s="168">
        <f>SUM(K23,K19,K17)</f>
        <v>11000</v>
      </c>
      <c r="L24" s="169">
        <f>SUM(L17+L19+L23)</f>
        <v>174311000</v>
      </c>
      <c r="M24" s="168">
        <f>SUM(M17+M19+M23)</f>
        <v>179277366.16999999</v>
      </c>
      <c r="N24" s="256">
        <f>SUM(N17+N19+N23)</f>
        <v>62.234778476191146</v>
      </c>
      <c r="O24" s="170" t="s">
        <v>57</v>
      </c>
      <c r="P24" s="169">
        <f>SUM(P17+P19+P23)</f>
        <v>21.358021350819186</v>
      </c>
      <c r="Q24" s="170" t="s">
        <v>57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</row>
    <row r="25" spans="1:35" s="30" customFormat="1" ht="15.75" customHeight="1">
      <c r="A25" s="34"/>
      <c r="B25" s="33"/>
      <c r="C25" s="48"/>
      <c r="D25" s="48"/>
      <c r="E25" s="33"/>
      <c r="F25" s="33"/>
      <c r="G25" s="33"/>
      <c r="H25" s="33"/>
      <c r="I25" s="33"/>
      <c r="J25" s="35"/>
      <c r="K25" s="31"/>
      <c r="L25" s="31"/>
      <c r="M25" s="31" t="s">
        <v>170</v>
      </c>
      <c r="N25" s="32"/>
      <c r="O25" s="33"/>
      <c r="P25" s="31"/>
      <c r="Q25" s="33"/>
    </row>
    <row r="26" spans="1:35" s="37" customFormat="1" ht="16.5" thickBot="1">
      <c r="A26" s="482" t="s">
        <v>50</v>
      </c>
      <c r="B26" s="482"/>
      <c r="C26" s="482"/>
      <c r="D26" s="482"/>
      <c r="E26" s="482"/>
      <c r="F26" s="483"/>
      <c r="G26" s="483"/>
      <c r="H26" s="67"/>
      <c r="I26" s="67"/>
      <c r="J26" s="67"/>
      <c r="K26" s="461"/>
      <c r="L26" s="461"/>
      <c r="M26" s="495"/>
      <c r="N26" s="495"/>
      <c r="O26" s="469"/>
      <c r="P26" s="469"/>
      <c r="Q26" s="36"/>
      <c r="R26" s="36"/>
      <c r="S26" s="36"/>
      <c r="T26" s="36"/>
      <c r="U26" s="36"/>
      <c r="V26" s="36"/>
      <c r="W26" s="36"/>
      <c r="X26" s="36"/>
    </row>
    <row r="27" spans="1:35" ht="40.5" customHeight="1" thickBot="1">
      <c r="A27" s="68" t="s">
        <v>7</v>
      </c>
      <c r="B27" s="369" t="s">
        <v>104</v>
      </c>
      <c r="C27" s="416"/>
      <c r="D27" s="416"/>
      <c r="E27" s="370"/>
      <c r="F27" s="432" t="s">
        <v>105</v>
      </c>
      <c r="G27" s="433"/>
      <c r="H27" s="433"/>
      <c r="I27" s="434"/>
      <c r="J27" s="369" t="s">
        <v>106</v>
      </c>
      <c r="K27" s="370"/>
      <c r="L27" s="369" t="s">
        <v>107</v>
      </c>
      <c r="M27" s="370"/>
      <c r="N27" s="369" t="s">
        <v>108</v>
      </c>
      <c r="O27" s="416"/>
      <c r="P27" s="370"/>
      <c r="Q27" s="73" t="s">
        <v>98</v>
      </c>
      <c r="R27" s="20"/>
      <c r="S27" s="20"/>
      <c r="T27" s="20"/>
      <c r="V27" s="20"/>
      <c r="W27" s="20"/>
      <c r="X27" s="20"/>
    </row>
    <row r="28" spans="1:35" ht="17.25" customHeight="1" thickBot="1">
      <c r="A28" s="449" t="s">
        <v>44</v>
      </c>
      <c r="B28" s="435" t="s">
        <v>57</v>
      </c>
      <c r="C28" s="436"/>
      <c r="D28" s="436"/>
      <c r="E28" s="436"/>
      <c r="F28" s="430" t="s">
        <v>57</v>
      </c>
      <c r="G28" s="431"/>
      <c r="H28" s="431"/>
      <c r="I28" s="431"/>
      <c r="J28" s="462" t="s">
        <v>57</v>
      </c>
      <c r="K28" s="463"/>
      <c r="L28" s="462" t="s">
        <v>57</v>
      </c>
      <c r="M28" s="463"/>
      <c r="N28" s="430" t="s">
        <v>57</v>
      </c>
      <c r="O28" s="487"/>
      <c r="P28" s="488"/>
      <c r="Q28" s="162" t="s">
        <v>57</v>
      </c>
      <c r="R28" s="20"/>
      <c r="S28" s="20"/>
      <c r="T28" s="20"/>
      <c r="V28" s="20"/>
      <c r="W28" s="20"/>
      <c r="X28" s="20"/>
    </row>
    <row r="29" spans="1:35" s="112" customFormat="1" ht="15" customHeight="1" thickBot="1">
      <c r="A29" s="450"/>
      <c r="B29" s="373" t="s">
        <v>109</v>
      </c>
      <c r="C29" s="426"/>
      <c r="D29" s="426"/>
      <c r="E29" s="426"/>
      <c r="F29" s="426"/>
      <c r="G29" s="426"/>
      <c r="H29" s="426"/>
      <c r="I29" s="422"/>
      <c r="J29" s="373" t="s">
        <v>57</v>
      </c>
      <c r="K29" s="422"/>
      <c r="L29" s="393">
        <f>SUM(L28)</f>
        <v>0</v>
      </c>
      <c r="M29" s="453"/>
      <c r="N29" s="489">
        <f>SUM(N28)</f>
        <v>0</v>
      </c>
      <c r="O29" s="490"/>
      <c r="P29" s="490"/>
      <c r="Q29" s="274">
        <f>SUM(Q28)</f>
        <v>0</v>
      </c>
      <c r="R29" s="111"/>
      <c r="S29" s="111"/>
      <c r="T29" s="111"/>
      <c r="U29" s="111"/>
      <c r="V29" s="111"/>
      <c r="W29" s="111"/>
      <c r="X29" s="111"/>
    </row>
    <row r="30" spans="1:35" s="114" customFormat="1" ht="16.5" customHeight="1" thickBot="1">
      <c r="A30" s="498" t="s">
        <v>111</v>
      </c>
      <c r="B30" s="499"/>
      <c r="C30" s="499"/>
      <c r="D30" s="499"/>
      <c r="E30" s="499"/>
      <c r="F30" s="499"/>
      <c r="G30" s="499"/>
      <c r="H30" s="499"/>
      <c r="I30" s="500"/>
      <c r="J30" s="496"/>
      <c r="K30" s="497"/>
      <c r="L30" s="420">
        <f>SUM(L29)</f>
        <v>0</v>
      </c>
      <c r="M30" s="421"/>
      <c r="N30" s="380">
        <f>SUM(N29)</f>
        <v>0</v>
      </c>
      <c r="O30" s="381"/>
      <c r="P30" s="382"/>
      <c r="Q30" s="275">
        <f>SUM(Q29)</f>
        <v>0</v>
      </c>
      <c r="R30" s="158"/>
      <c r="S30" s="158"/>
      <c r="T30" s="158"/>
      <c r="U30" s="158"/>
      <c r="V30" s="158"/>
      <c r="W30" s="158"/>
      <c r="X30" s="158"/>
    </row>
    <row r="31" spans="1:35" s="38" customFormat="1" ht="16.5" customHeight="1">
      <c r="A31" s="42"/>
      <c r="B31" s="43"/>
      <c r="C31" s="43"/>
      <c r="D31" s="43"/>
      <c r="E31" s="43"/>
      <c r="F31" s="43"/>
      <c r="G31" s="43"/>
      <c r="H31" s="43"/>
      <c r="I31" s="43"/>
      <c r="J31" s="44"/>
      <c r="K31" s="29"/>
      <c r="L31" s="39"/>
      <c r="M31" s="40"/>
      <c r="N31" s="31"/>
      <c r="O31" s="31"/>
      <c r="P31" s="31"/>
      <c r="Q31" s="41"/>
      <c r="R31" s="50"/>
      <c r="S31" s="50"/>
      <c r="T31" s="50"/>
      <c r="U31" s="50"/>
      <c r="V31" s="50"/>
      <c r="W31" s="50"/>
      <c r="X31" s="50"/>
    </row>
    <row r="32" spans="1:35" s="37" customFormat="1" ht="16.5" thickBot="1">
      <c r="A32" s="423" t="s">
        <v>112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69"/>
      <c r="M32" s="70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4.25" customHeight="1" thickBot="1">
      <c r="A33" s="395" t="s">
        <v>7</v>
      </c>
      <c r="B33" s="406" t="s">
        <v>8</v>
      </c>
      <c r="C33" s="402" t="s">
        <v>114</v>
      </c>
      <c r="D33" s="415"/>
      <c r="E33" s="416"/>
      <c r="F33" s="416"/>
      <c r="G33" s="370"/>
      <c r="H33" s="502" t="s">
        <v>118</v>
      </c>
      <c r="I33" s="542"/>
      <c r="J33" s="383" t="s">
        <v>119</v>
      </c>
      <c r="K33" s="384"/>
      <c r="L33" s="424" t="s">
        <v>120</v>
      </c>
      <c r="M33" s="402" t="s">
        <v>13</v>
      </c>
      <c r="N33" s="370"/>
      <c r="O33" s="369" t="s">
        <v>12</v>
      </c>
      <c r="P33" s="370"/>
      <c r="Q33" s="472" t="s">
        <v>98</v>
      </c>
      <c r="R33" s="20"/>
      <c r="S33" s="20"/>
      <c r="T33" s="20"/>
      <c r="V33" s="20"/>
      <c r="W33" s="20"/>
      <c r="X33" s="20"/>
    </row>
    <row r="34" spans="1:24" ht="39" customHeight="1" thickBot="1">
      <c r="A34" s="396"/>
      <c r="B34" s="407"/>
      <c r="C34" s="402" t="s">
        <v>115</v>
      </c>
      <c r="D34" s="403"/>
      <c r="E34" s="404" t="s">
        <v>9</v>
      </c>
      <c r="F34" s="405"/>
      <c r="G34" s="71" t="s">
        <v>10</v>
      </c>
      <c r="H34" s="543"/>
      <c r="I34" s="544"/>
      <c r="J34" s="385"/>
      <c r="K34" s="386"/>
      <c r="L34" s="407"/>
      <c r="M34" s="72" t="s">
        <v>56</v>
      </c>
      <c r="N34" s="129" t="s">
        <v>11</v>
      </c>
      <c r="O34" s="128" t="s">
        <v>122</v>
      </c>
      <c r="P34" s="73" t="s">
        <v>121</v>
      </c>
      <c r="Q34" s="407"/>
      <c r="R34" s="20"/>
      <c r="S34" s="20"/>
      <c r="T34" s="20"/>
      <c r="V34" s="20"/>
      <c r="W34" s="20"/>
      <c r="X34" s="20"/>
    </row>
    <row r="35" spans="1:24" ht="21.75" customHeight="1">
      <c r="A35" s="478" t="s">
        <v>45</v>
      </c>
      <c r="B35" s="410" t="s">
        <v>113</v>
      </c>
      <c r="C35" s="400">
        <v>0</v>
      </c>
      <c r="D35" s="401"/>
      <c r="E35" s="484">
        <v>101737.09</v>
      </c>
      <c r="F35" s="485"/>
      <c r="G35" s="155" t="s">
        <v>116</v>
      </c>
      <c r="H35" s="476">
        <v>14305909</v>
      </c>
      <c r="I35" s="477"/>
      <c r="J35" s="476" t="s">
        <v>171</v>
      </c>
      <c r="K35" s="486"/>
      <c r="L35" s="301">
        <v>300335</v>
      </c>
      <c r="M35" s="156" t="s">
        <v>57</v>
      </c>
      <c r="N35" s="155" t="s">
        <v>57</v>
      </c>
      <c r="O35" s="74" t="s">
        <v>57</v>
      </c>
      <c r="P35" s="242" t="s">
        <v>57</v>
      </c>
      <c r="Q35" s="257">
        <f t="shared" ref="Q35:Q38" si="3">ROUND((E35/$P$86*100),2)</f>
        <v>0.04</v>
      </c>
      <c r="R35" s="20"/>
      <c r="S35" s="20"/>
      <c r="T35" s="20"/>
      <c r="V35" s="20"/>
      <c r="W35" s="20"/>
      <c r="X35" s="20"/>
    </row>
    <row r="36" spans="1:24" ht="19.5" customHeight="1">
      <c r="A36" s="479"/>
      <c r="B36" s="411"/>
      <c r="C36" s="417">
        <v>0</v>
      </c>
      <c r="D36" s="418"/>
      <c r="E36" s="397">
        <v>0</v>
      </c>
      <c r="F36" s="398"/>
      <c r="G36" s="65" t="s">
        <v>116</v>
      </c>
      <c r="H36" s="408">
        <v>14305909</v>
      </c>
      <c r="I36" s="409"/>
      <c r="J36" s="408" t="s">
        <v>171</v>
      </c>
      <c r="K36" s="541"/>
      <c r="L36" s="300">
        <v>300335</v>
      </c>
      <c r="M36" s="75" t="s">
        <v>57</v>
      </c>
      <c r="N36" s="65" t="s">
        <v>57</v>
      </c>
      <c r="O36" s="77" t="s">
        <v>57</v>
      </c>
      <c r="P36" s="243" t="s">
        <v>57</v>
      </c>
      <c r="Q36" s="258">
        <f t="shared" si="3"/>
        <v>0</v>
      </c>
      <c r="R36" s="20"/>
      <c r="S36" s="20"/>
      <c r="T36" s="20"/>
      <c r="V36" s="20"/>
      <c r="W36" s="20"/>
      <c r="X36" s="20"/>
    </row>
    <row r="37" spans="1:24" ht="27.75" customHeight="1">
      <c r="A37" s="479"/>
      <c r="B37" s="411"/>
      <c r="C37" s="397">
        <v>0</v>
      </c>
      <c r="D37" s="398"/>
      <c r="E37" s="397">
        <v>0</v>
      </c>
      <c r="F37" s="399"/>
      <c r="G37" s="56" t="s">
        <v>117</v>
      </c>
      <c r="H37" s="491">
        <v>14305909</v>
      </c>
      <c r="I37" s="492"/>
      <c r="J37" s="408" t="s">
        <v>171</v>
      </c>
      <c r="K37" s="541"/>
      <c r="L37" s="65">
        <v>300335</v>
      </c>
      <c r="M37" s="75" t="s">
        <v>57</v>
      </c>
      <c r="N37" s="65" t="s">
        <v>57</v>
      </c>
      <c r="O37" s="76" t="s">
        <v>57</v>
      </c>
      <c r="P37" s="243" t="s">
        <v>57</v>
      </c>
      <c r="Q37" s="258">
        <f t="shared" si="3"/>
        <v>0</v>
      </c>
      <c r="R37" s="20"/>
      <c r="S37" s="20"/>
      <c r="T37" s="20"/>
      <c r="V37" s="20"/>
      <c r="W37" s="20"/>
      <c r="X37" s="20"/>
    </row>
    <row r="38" spans="1:24" ht="18.75" customHeight="1" thickBot="1">
      <c r="A38" s="479"/>
      <c r="B38" s="412"/>
      <c r="C38" s="413">
        <v>0</v>
      </c>
      <c r="D38" s="414"/>
      <c r="E38" s="413">
        <v>0</v>
      </c>
      <c r="F38" s="414"/>
      <c r="G38" s="66" t="s">
        <v>164</v>
      </c>
      <c r="H38" s="493">
        <v>14305909</v>
      </c>
      <c r="I38" s="494"/>
      <c r="J38" s="574" t="s">
        <v>171</v>
      </c>
      <c r="K38" s="575"/>
      <c r="L38" s="78">
        <v>300335</v>
      </c>
      <c r="M38" s="79" t="s">
        <v>57</v>
      </c>
      <c r="N38" s="78" t="s">
        <v>57</v>
      </c>
      <c r="O38" s="80" t="s">
        <v>57</v>
      </c>
      <c r="P38" s="244" t="s">
        <v>57</v>
      </c>
      <c r="Q38" s="259">
        <f t="shared" si="3"/>
        <v>0</v>
      </c>
      <c r="R38" s="20"/>
      <c r="S38" s="20"/>
      <c r="T38" s="20"/>
      <c r="V38" s="20"/>
      <c r="W38" s="20"/>
      <c r="X38" s="20"/>
    </row>
    <row r="39" spans="1:24" s="112" customFormat="1" ht="16.5" customHeight="1" thickBot="1">
      <c r="A39" s="480"/>
      <c r="B39" s="272" t="s">
        <v>109</v>
      </c>
      <c r="C39" s="393">
        <f>SUM(C37:C38)</f>
        <v>0</v>
      </c>
      <c r="D39" s="394"/>
      <c r="E39" s="393">
        <f>SUM(E35:F38)</f>
        <v>101737.09</v>
      </c>
      <c r="F39" s="375"/>
      <c r="G39" s="545"/>
      <c r="H39" s="546"/>
      <c r="I39" s="546"/>
      <c r="J39" s="546"/>
      <c r="K39" s="546"/>
      <c r="L39" s="546"/>
      <c r="M39" s="546"/>
      <c r="N39" s="546"/>
      <c r="O39" s="546"/>
      <c r="P39" s="547"/>
      <c r="Q39" s="273">
        <f>SUM(Q35:Q38)</f>
        <v>0.04</v>
      </c>
      <c r="R39" s="111"/>
      <c r="S39" s="111"/>
      <c r="T39" s="111"/>
      <c r="U39" s="111"/>
      <c r="V39" s="111"/>
      <c r="W39" s="111"/>
      <c r="X39" s="111"/>
    </row>
    <row r="40" spans="1:24" s="240" customFormat="1" ht="18" customHeight="1">
      <c r="A40" s="387"/>
      <c r="B40" s="695"/>
      <c r="C40" s="389">
        <v>0</v>
      </c>
      <c r="D40" s="390"/>
      <c r="E40" s="389">
        <v>14775000</v>
      </c>
      <c r="F40" s="419"/>
      <c r="G40" s="288" t="s">
        <v>156</v>
      </c>
      <c r="H40" s="531" t="s">
        <v>225</v>
      </c>
      <c r="I40" s="532"/>
      <c r="J40" s="391" t="s">
        <v>226</v>
      </c>
      <c r="K40" s="392"/>
      <c r="L40" s="337">
        <v>336310</v>
      </c>
      <c r="M40" s="324">
        <v>0.14499999999999999</v>
      </c>
      <c r="N40" s="289"/>
      <c r="O40" s="287">
        <v>45751</v>
      </c>
      <c r="P40" s="287">
        <v>45973</v>
      </c>
      <c r="Q40" s="258">
        <f>ROUND((E40/$P$86*100),2)</f>
        <v>5.13</v>
      </c>
      <c r="R40" s="239"/>
      <c r="S40" s="239"/>
      <c r="T40" s="239"/>
      <c r="U40" s="239"/>
      <c r="V40" s="239"/>
      <c r="W40" s="239"/>
      <c r="X40" s="239"/>
    </row>
    <row r="41" spans="1:24" s="240" customFormat="1" ht="18" customHeight="1">
      <c r="A41" s="387"/>
      <c r="B41" s="696"/>
      <c r="C41" s="389">
        <v>0</v>
      </c>
      <c r="D41" s="390"/>
      <c r="E41" s="389">
        <v>23170000</v>
      </c>
      <c r="F41" s="419"/>
      <c r="G41" s="288" t="s">
        <v>156</v>
      </c>
      <c r="H41" s="702" t="s">
        <v>248</v>
      </c>
      <c r="I41" s="703"/>
      <c r="J41" s="704" t="s">
        <v>249</v>
      </c>
      <c r="K41" s="705"/>
      <c r="L41" s="289">
        <v>300465</v>
      </c>
      <c r="M41" s="324">
        <v>0.12</v>
      </c>
      <c r="N41" s="289"/>
      <c r="O41" s="287">
        <v>45632</v>
      </c>
      <c r="P41" s="287">
        <v>45996</v>
      </c>
      <c r="Q41" s="258">
        <f>ROUND((E41/$P$86*100),2)</f>
        <v>8.0399999999999991</v>
      </c>
      <c r="R41" s="239"/>
      <c r="S41" s="239"/>
      <c r="T41" s="239"/>
      <c r="U41" s="239"/>
      <c r="V41" s="239"/>
      <c r="W41" s="239"/>
      <c r="X41" s="239"/>
    </row>
    <row r="42" spans="1:24" s="240" customFormat="1" ht="18" customHeight="1">
      <c r="A42" s="387"/>
      <c r="B42" s="696"/>
      <c r="C42" s="389">
        <v>0</v>
      </c>
      <c r="D42" s="390"/>
      <c r="E42" s="389">
        <v>24800000</v>
      </c>
      <c r="F42" s="419"/>
      <c r="G42" s="288" t="s">
        <v>156</v>
      </c>
      <c r="H42" s="559" t="s">
        <v>265</v>
      </c>
      <c r="I42" s="560"/>
      <c r="J42" s="533" t="s">
        <v>266</v>
      </c>
      <c r="K42" s="534"/>
      <c r="L42" s="337">
        <v>300346</v>
      </c>
      <c r="M42" s="324">
        <v>0.13</v>
      </c>
      <c r="N42" s="289"/>
      <c r="O42" s="287">
        <v>45728</v>
      </c>
      <c r="P42" s="287">
        <v>46099</v>
      </c>
      <c r="Q42" s="258">
        <f>ROUND((E42/$P$86*100),2)</f>
        <v>8.61</v>
      </c>
      <c r="R42" s="239"/>
      <c r="S42" s="239"/>
      <c r="T42" s="239"/>
      <c r="U42" s="239"/>
      <c r="V42" s="239"/>
      <c r="W42" s="239"/>
      <c r="X42" s="239"/>
    </row>
    <row r="43" spans="1:24" s="240" customFormat="1" ht="18" customHeight="1">
      <c r="A43" s="387"/>
      <c r="B43" s="696"/>
      <c r="C43" s="564">
        <v>0</v>
      </c>
      <c r="D43" s="565"/>
      <c r="E43" s="566">
        <v>24900000</v>
      </c>
      <c r="F43" s="567"/>
      <c r="G43" s="288" t="s">
        <v>156</v>
      </c>
      <c r="H43" s="568" t="s">
        <v>183</v>
      </c>
      <c r="I43" s="569"/>
      <c r="J43" s="570" t="s">
        <v>184</v>
      </c>
      <c r="K43" s="571"/>
      <c r="L43" s="288">
        <v>334851</v>
      </c>
      <c r="M43" s="325">
        <v>0.14000000000000001</v>
      </c>
      <c r="N43" s="288"/>
      <c r="O43" s="241">
        <v>45814</v>
      </c>
      <c r="P43" s="241">
        <v>46178</v>
      </c>
      <c r="Q43" s="258">
        <f>ROUND((E43/$P$86*100),2)</f>
        <v>8.64</v>
      </c>
      <c r="R43" s="239"/>
      <c r="S43" s="239"/>
      <c r="T43" s="239"/>
      <c r="U43" s="239"/>
      <c r="V43" s="239"/>
      <c r="W43" s="239"/>
      <c r="X43" s="239"/>
    </row>
    <row r="44" spans="1:24" s="240" customFormat="1" ht="18" customHeight="1" thickBot="1">
      <c r="A44" s="387"/>
      <c r="B44" s="697"/>
      <c r="C44" s="389">
        <v>0</v>
      </c>
      <c r="D44" s="390"/>
      <c r="E44" s="389">
        <v>21000000</v>
      </c>
      <c r="F44" s="390"/>
      <c r="G44" s="288" t="s">
        <v>156</v>
      </c>
      <c r="H44" s="568" t="s">
        <v>180</v>
      </c>
      <c r="I44" s="569"/>
      <c r="J44" s="698" t="s">
        <v>181</v>
      </c>
      <c r="K44" s="419"/>
      <c r="L44" s="289">
        <v>322313</v>
      </c>
      <c r="M44" s="324">
        <v>0.13500000000000001</v>
      </c>
      <c r="N44" s="289"/>
      <c r="O44" s="287">
        <v>45932</v>
      </c>
      <c r="P44" s="287">
        <v>46209</v>
      </c>
      <c r="Q44" s="258">
        <f>ROUND((E44/$P$86*100),2)</f>
        <v>7.29</v>
      </c>
      <c r="R44" s="239"/>
      <c r="S44" s="239"/>
      <c r="T44" s="239"/>
      <c r="U44" s="239"/>
      <c r="V44" s="239"/>
      <c r="W44" s="239"/>
      <c r="X44" s="239"/>
    </row>
    <row r="45" spans="1:24" s="111" customFormat="1" ht="15.75" customHeight="1" thickBot="1">
      <c r="A45" s="388"/>
      <c r="B45" s="174" t="s">
        <v>109</v>
      </c>
      <c r="C45" s="393">
        <f>SUM(C39:D39)</f>
        <v>0</v>
      </c>
      <c r="D45" s="394"/>
      <c r="E45" s="393">
        <f>SUM(E40:F44)</f>
        <v>108645000</v>
      </c>
      <c r="F45" s="394"/>
      <c r="G45" s="561"/>
      <c r="H45" s="562"/>
      <c r="I45" s="562"/>
      <c r="J45" s="562"/>
      <c r="K45" s="562"/>
      <c r="L45" s="562"/>
      <c r="M45" s="562"/>
      <c r="N45" s="562"/>
      <c r="O45" s="562"/>
      <c r="P45" s="563"/>
      <c r="Q45" s="262">
        <f>SUM(Q40:Q43)</f>
        <v>30.419999999999998</v>
      </c>
    </row>
    <row r="46" spans="1:24" s="116" customFormat="1" ht="18" customHeight="1" thickBot="1">
      <c r="A46" s="215"/>
      <c r="B46" s="381">
        <f>C39+C45</f>
        <v>0</v>
      </c>
      <c r="C46" s="381"/>
      <c r="D46" s="382"/>
      <c r="E46" s="380">
        <f>SUM(E39+E45)</f>
        <v>108746737.09</v>
      </c>
      <c r="F46" s="382"/>
      <c r="G46" s="619" t="s">
        <v>168</v>
      </c>
      <c r="H46" s="620"/>
      <c r="I46" s="620"/>
      <c r="J46" s="620"/>
      <c r="K46" s="620"/>
      <c r="L46" s="620"/>
      <c r="M46" s="620"/>
      <c r="N46" s="620"/>
      <c r="O46" s="620"/>
      <c r="P46" s="621"/>
      <c r="Q46" s="260">
        <f>SUM(Q45,Q39)</f>
        <v>30.459999999999997</v>
      </c>
    </row>
    <row r="47" spans="1:24" s="20" customFormat="1" ht="18" customHeight="1">
      <c r="A47" s="31"/>
      <c r="B47" s="45"/>
      <c r="C47" s="149"/>
      <c r="D47" s="149"/>
      <c r="E47" s="31"/>
      <c r="F47" s="31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7"/>
    </row>
    <row r="48" spans="1:24" s="37" customFormat="1" ht="14.1" customHeight="1" thickBot="1">
      <c r="A48" s="710" t="s">
        <v>49</v>
      </c>
      <c r="B48" s="710"/>
      <c r="C48" s="710"/>
      <c r="D48" s="710"/>
      <c r="E48" s="710"/>
      <c r="F48" s="710"/>
      <c r="G48" s="710"/>
      <c r="H48" s="710"/>
      <c r="I48" s="710"/>
      <c r="J48" s="710"/>
      <c r="K48" s="710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31" ht="40.5" customHeight="1" thickBot="1">
      <c r="A49" s="131" t="s">
        <v>7</v>
      </c>
      <c r="B49" s="689" t="s">
        <v>119</v>
      </c>
      <c r="C49" s="690"/>
      <c r="D49" s="689" t="s">
        <v>118</v>
      </c>
      <c r="E49" s="690"/>
      <c r="F49" s="689" t="s">
        <v>17</v>
      </c>
      <c r="G49" s="690"/>
      <c r="H49" s="689" t="s">
        <v>127</v>
      </c>
      <c r="I49" s="690"/>
      <c r="J49" s="689" t="s">
        <v>126</v>
      </c>
      <c r="K49" s="690"/>
      <c r="L49" s="82" t="s">
        <v>125</v>
      </c>
      <c r="M49" s="82" t="s">
        <v>124</v>
      </c>
      <c r="N49" s="689" t="s">
        <v>123</v>
      </c>
      <c r="O49" s="690"/>
      <c r="P49" s="82" t="s">
        <v>108</v>
      </c>
      <c r="Q49" s="82" t="s">
        <v>98</v>
      </c>
      <c r="R49" s="20"/>
      <c r="S49" s="20"/>
      <c r="T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s="85" customFormat="1" ht="18.75" customHeight="1" thickBot="1">
      <c r="A50" s="364" t="s">
        <v>46</v>
      </c>
      <c r="B50" s="366" t="s">
        <v>57</v>
      </c>
      <c r="C50" s="376"/>
      <c r="D50" s="693" t="s">
        <v>57</v>
      </c>
      <c r="E50" s="694"/>
      <c r="F50" s="366" t="s">
        <v>57</v>
      </c>
      <c r="G50" s="530"/>
      <c r="H50" s="548">
        <v>0</v>
      </c>
      <c r="I50" s="549"/>
      <c r="J50" s="548">
        <v>0</v>
      </c>
      <c r="K50" s="550"/>
      <c r="L50" s="84" t="s">
        <v>57</v>
      </c>
      <c r="M50" s="134">
        <v>0</v>
      </c>
      <c r="N50" s="548">
        <v>0</v>
      </c>
      <c r="O50" s="550"/>
      <c r="P50" s="127">
        <v>0</v>
      </c>
      <c r="Q50" s="261">
        <f>ROUND((P50/P86*100),2)</f>
        <v>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110" customFormat="1" ht="16.5" customHeight="1" thickBot="1">
      <c r="A51" s="365"/>
      <c r="B51" s="373" t="s">
        <v>109</v>
      </c>
      <c r="C51" s="692"/>
      <c r="D51" s="692"/>
      <c r="E51" s="692"/>
      <c r="F51" s="692"/>
      <c r="G51" s="519"/>
      <c r="H51" s="393">
        <f>SUM(H50)</f>
        <v>0</v>
      </c>
      <c r="I51" s="394"/>
      <c r="J51" s="393">
        <f>SUM(J50)</f>
        <v>0</v>
      </c>
      <c r="K51" s="394"/>
      <c r="L51" s="178"/>
      <c r="M51" s="179">
        <f>SUM(M50)</f>
        <v>0</v>
      </c>
      <c r="N51" s="393">
        <f>SUM(N50)</f>
        <v>0</v>
      </c>
      <c r="O51" s="551"/>
      <c r="P51" s="178">
        <f>SUM(P50)</f>
        <v>0</v>
      </c>
      <c r="Q51" s="262">
        <f>SUM(Q50)</f>
        <v>0</v>
      </c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</row>
    <row r="52" spans="1:31" s="115" customFormat="1" ht="19.5" customHeight="1" thickBot="1">
      <c r="A52" s="515" t="s">
        <v>128</v>
      </c>
      <c r="B52" s="516"/>
      <c r="C52" s="516"/>
      <c r="D52" s="516"/>
      <c r="E52" s="516"/>
      <c r="F52" s="516"/>
      <c r="G52" s="517"/>
      <c r="H52" s="552">
        <f>SUM(H51)</f>
        <v>0</v>
      </c>
      <c r="I52" s="421"/>
      <c r="J52" s="552">
        <f>SUM(J51)</f>
        <v>0</v>
      </c>
      <c r="K52" s="421"/>
      <c r="L52" s="175"/>
      <c r="M52" s="176">
        <f>SUM(M51)</f>
        <v>0</v>
      </c>
      <c r="N52" s="552">
        <f>SUM(N51)</f>
        <v>0</v>
      </c>
      <c r="O52" s="421"/>
      <c r="P52" s="177">
        <f>SUM(P51)</f>
        <v>0</v>
      </c>
      <c r="Q52" s="260">
        <f>SUM(Q51)</f>
        <v>0</v>
      </c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</row>
    <row r="53" spans="1:31" s="50" customFormat="1" ht="19.5" customHeight="1">
      <c r="A53" s="48"/>
      <c r="B53" s="48"/>
      <c r="C53" s="48"/>
      <c r="D53" s="48"/>
      <c r="E53" s="48"/>
      <c r="F53" s="48"/>
      <c r="G53" s="48"/>
      <c r="H53" s="51"/>
      <c r="I53" s="51"/>
      <c r="J53" s="51"/>
      <c r="K53" s="51"/>
      <c r="L53" s="49"/>
      <c r="M53" s="51"/>
      <c r="N53" s="51"/>
      <c r="O53" s="51"/>
      <c r="P53" s="52"/>
      <c r="Q53" s="47"/>
    </row>
    <row r="54" spans="1:31" s="37" customFormat="1" ht="14.1" customHeight="1" thickBot="1">
      <c r="A54" s="691" t="s">
        <v>18</v>
      </c>
      <c r="B54" s="691"/>
      <c r="C54" s="691"/>
      <c r="D54" s="691"/>
      <c r="E54" s="691"/>
      <c r="F54" s="691"/>
      <c r="G54" s="691"/>
      <c r="H54" s="691"/>
      <c r="I54" s="691"/>
      <c r="J54" s="691"/>
      <c r="K54" s="691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31" ht="79.5" customHeight="1" thickBot="1">
      <c r="A55" s="86" t="s">
        <v>7</v>
      </c>
      <c r="B55" s="369" t="s">
        <v>133</v>
      </c>
      <c r="C55" s="416"/>
      <c r="D55" s="416"/>
      <c r="E55" s="416"/>
      <c r="F55" s="370"/>
      <c r="G55" s="369" t="s">
        <v>132</v>
      </c>
      <c r="H55" s="370"/>
      <c r="I55" s="73" t="s">
        <v>131</v>
      </c>
      <c r="J55" s="369" t="s">
        <v>130</v>
      </c>
      <c r="K55" s="370"/>
      <c r="L55" s="73" t="s">
        <v>125</v>
      </c>
      <c r="M55" s="73" t="s">
        <v>124</v>
      </c>
      <c r="N55" s="369" t="s">
        <v>108</v>
      </c>
      <c r="O55" s="370"/>
      <c r="P55" s="73" t="s">
        <v>129</v>
      </c>
      <c r="Q55" s="73" t="s">
        <v>98</v>
      </c>
      <c r="R55" s="20"/>
      <c r="S55" s="20"/>
      <c r="T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s="21" customFormat="1" ht="18" customHeight="1" thickBot="1">
      <c r="A56" s="364" t="s">
        <v>47</v>
      </c>
      <c r="B56" s="707" t="s">
        <v>134</v>
      </c>
      <c r="C56" s="708"/>
      <c r="D56" s="708"/>
      <c r="E56" s="708"/>
      <c r="F56" s="709"/>
      <c r="G56" s="366" t="s">
        <v>57</v>
      </c>
      <c r="H56" s="367"/>
      <c r="I56" s="83" t="s">
        <v>57</v>
      </c>
      <c r="J56" s="366" t="s">
        <v>57</v>
      </c>
      <c r="K56" s="376"/>
      <c r="L56" s="87" t="s">
        <v>57</v>
      </c>
      <c r="M56" s="81">
        <v>0</v>
      </c>
      <c r="N56" s="511">
        <v>0</v>
      </c>
      <c r="O56" s="512"/>
      <c r="P56" s="88"/>
      <c r="Q56" s="263">
        <f>N56/P86*100</f>
        <v>0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s="108" customFormat="1" ht="18" customHeight="1" thickBot="1">
      <c r="A57" s="365"/>
      <c r="B57" s="377" t="s">
        <v>139</v>
      </c>
      <c r="C57" s="378"/>
      <c r="D57" s="378"/>
      <c r="E57" s="378"/>
      <c r="F57" s="378"/>
      <c r="G57" s="378"/>
      <c r="H57" s="378"/>
      <c r="I57" s="378"/>
      <c r="J57" s="378"/>
      <c r="K57" s="378"/>
      <c r="L57" s="379"/>
      <c r="M57" s="179">
        <f>SUM(M56)</f>
        <v>0</v>
      </c>
      <c r="N57" s="572">
        <f>SUM(N56)</f>
        <v>0</v>
      </c>
      <c r="O57" s="573"/>
      <c r="P57" s="166"/>
      <c r="Q57" s="264">
        <f>SUM(Q56)</f>
        <v>0</v>
      </c>
    </row>
    <row r="58" spans="1:31" s="20" customFormat="1" ht="15" customHeight="1" thickBot="1">
      <c r="A58" s="364" t="s">
        <v>136</v>
      </c>
      <c r="B58" s="366" t="s">
        <v>135</v>
      </c>
      <c r="C58" s="367"/>
      <c r="D58" s="367"/>
      <c r="E58" s="367"/>
      <c r="F58" s="368"/>
      <c r="G58" s="366" t="s">
        <v>57</v>
      </c>
      <c r="H58" s="368"/>
      <c r="I58" s="83" t="s">
        <v>57</v>
      </c>
      <c r="J58" s="366" t="s">
        <v>57</v>
      </c>
      <c r="K58" s="530"/>
      <c r="L58" s="87" t="s">
        <v>57</v>
      </c>
      <c r="M58" s="89">
        <v>0</v>
      </c>
      <c r="N58" s="513">
        <v>0</v>
      </c>
      <c r="O58" s="514"/>
      <c r="P58" s="90"/>
      <c r="Q58" s="265">
        <f>N58/P86*100</f>
        <v>0</v>
      </c>
    </row>
    <row r="59" spans="1:31" s="108" customFormat="1" ht="15" customHeight="1" thickBot="1">
      <c r="A59" s="529"/>
      <c r="B59" s="373" t="s">
        <v>140</v>
      </c>
      <c r="C59" s="374"/>
      <c r="D59" s="374"/>
      <c r="E59" s="374"/>
      <c r="F59" s="374"/>
      <c r="G59" s="374"/>
      <c r="H59" s="374"/>
      <c r="I59" s="374"/>
      <c r="J59" s="374"/>
      <c r="K59" s="374"/>
      <c r="L59" s="375"/>
      <c r="M59" s="180">
        <f>SUM(M58)</f>
        <v>0</v>
      </c>
      <c r="N59" s="553">
        <f>SUM(N58)</f>
        <v>0</v>
      </c>
      <c r="O59" s="555"/>
      <c r="P59" s="181"/>
      <c r="Q59" s="266">
        <f>SUM(Q58)</f>
        <v>0</v>
      </c>
    </row>
    <row r="60" spans="1:31" s="20" customFormat="1" ht="15" customHeight="1" thickBot="1">
      <c r="A60" s="371" t="s">
        <v>137</v>
      </c>
      <c r="B60" s="366" t="s">
        <v>138</v>
      </c>
      <c r="C60" s="367"/>
      <c r="D60" s="367"/>
      <c r="E60" s="367"/>
      <c r="F60" s="368"/>
      <c r="G60" s="366" t="s">
        <v>57</v>
      </c>
      <c r="H60" s="368"/>
      <c r="I60" s="83" t="s">
        <v>57</v>
      </c>
      <c r="J60" s="367" t="s">
        <v>57</v>
      </c>
      <c r="K60" s="367"/>
      <c r="L60" s="87" t="s">
        <v>57</v>
      </c>
      <c r="M60" s="91">
        <v>0</v>
      </c>
      <c r="N60" s="513">
        <v>0</v>
      </c>
      <c r="O60" s="514"/>
      <c r="P60" s="90"/>
      <c r="Q60" s="265">
        <f>N60/P86*100</f>
        <v>0</v>
      </c>
    </row>
    <row r="61" spans="1:31" s="108" customFormat="1" ht="15.75" customHeight="1" thickBot="1">
      <c r="A61" s="528"/>
      <c r="B61" s="373" t="s">
        <v>141</v>
      </c>
      <c r="C61" s="374"/>
      <c r="D61" s="374"/>
      <c r="E61" s="374"/>
      <c r="F61" s="374"/>
      <c r="G61" s="374"/>
      <c r="H61" s="374"/>
      <c r="I61" s="374"/>
      <c r="J61" s="374"/>
      <c r="K61" s="374"/>
      <c r="L61" s="375"/>
      <c r="M61" s="182">
        <f>SUM(M60)</f>
        <v>0</v>
      </c>
      <c r="N61" s="553">
        <f>SUM(N60)</f>
        <v>0</v>
      </c>
      <c r="O61" s="555"/>
      <c r="P61" s="183"/>
      <c r="Q61" s="267">
        <f>SUM(Q60)</f>
        <v>0</v>
      </c>
    </row>
    <row r="62" spans="1:31" s="30" customFormat="1" ht="15" customHeight="1" thickBot="1">
      <c r="A62" s="371" t="s">
        <v>142</v>
      </c>
      <c r="B62" s="366" t="s">
        <v>143</v>
      </c>
      <c r="C62" s="367"/>
      <c r="D62" s="367"/>
      <c r="E62" s="367"/>
      <c r="F62" s="368"/>
      <c r="G62" s="366" t="s">
        <v>57</v>
      </c>
      <c r="H62" s="368"/>
      <c r="I62" s="83" t="s">
        <v>57</v>
      </c>
      <c r="J62" s="366" t="s">
        <v>57</v>
      </c>
      <c r="K62" s="368"/>
      <c r="L62" s="87" t="s">
        <v>57</v>
      </c>
      <c r="M62" s="89">
        <v>0</v>
      </c>
      <c r="N62" s="513">
        <v>0</v>
      </c>
      <c r="O62" s="514"/>
      <c r="P62" s="92"/>
      <c r="Q62" s="268">
        <f>N62/P86*100</f>
        <v>0</v>
      </c>
    </row>
    <row r="63" spans="1:31" s="109" customFormat="1" ht="15" customHeight="1" thickBot="1">
      <c r="A63" s="372"/>
      <c r="B63" s="373" t="s">
        <v>144</v>
      </c>
      <c r="C63" s="374"/>
      <c r="D63" s="374"/>
      <c r="E63" s="374"/>
      <c r="F63" s="374"/>
      <c r="G63" s="374"/>
      <c r="H63" s="374"/>
      <c r="I63" s="374"/>
      <c r="J63" s="374"/>
      <c r="K63" s="374"/>
      <c r="L63" s="519"/>
      <c r="M63" s="182">
        <f>SUM(M62)</f>
        <v>0</v>
      </c>
      <c r="N63" s="553">
        <f>SUM(N62)</f>
        <v>0</v>
      </c>
      <c r="O63" s="554"/>
      <c r="P63" s="184"/>
      <c r="Q63" s="262">
        <f>SUM(Q62)</f>
        <v>0</v>
      </c>
    </row>
    <row r="64" spans="1:31" s="105" customFormat="1" ht="17.25" customHeight="1" thickBot="1">
      <c r="A64" s="515" t="s">
        <v>145</v>
      </c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7"/>
      <c r="M64" s="185">
        <f>SUM(M63,M61,M59,M57)</f>
        <v>0</v>
      </c>
      <c r="N64" s="509">
        <f>SUM(N63,N61,N59,N57)</f>
        <v>0</v>
      </c>
      <c r="O64" s="510"/>
      <c r="P64" s="186"/>
      <c r="Q64" s="269">
        <f>SUM(Q57+Q59+Q61+Q63)</f>
        <v>0</v>
      </c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</row>
    <row r="65" spans="1:31" s="21" customFormat="1" ht="14.25" customHeight="1" thickBot="1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s="37" customFormat="1" ht="14.1" customHeight="1" thickBot="1">
      <c r="A66" s="423" t="s">
        <v>55</v>
      </c>
      <c r="B66" s="423"/>
      <c r="C66" s="423"/>
      <c r="D66" s="423"/>
      <c r="E66" s="423"/>
      <c r="F66" s="423"/>
      <c r="G66" s="423"/>
      <c r="H66" s="423"/>
      <c r="I66" s="423"/>
      <c r="J66" s="423"/>
      <c r="K66" s="423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ht="13.5" customHeight="1">
      <c r="A67" s="478" t="s">
        <v>7</v>
      </c>
      <c r="B67" s="472" t="s">
        <v>15</v>
      </c>
      <c r="C67" s="502" t="s">
        <v>53</v>
      </c>
      <c r="D67" s="504"/>
      <c r="E67" s="505"/>
      <c r="F67" s="502" t="s">
        <v>16</v>
      </c>
      <c r="G67" s="505"/>
      <c r="H67" s="502" t="s">
        <v>150</v>
      </c>
      <c r="I67" s="504"/>
      <c r="J67" s="504"/>
      <c r="K67" s="384"/>
      <c r="L67" s="502" t="s">
        <v>52</v>
      </c>
      <c r="M67" s="472" t="s">
        <v>148</v>
      </c>
      <c r="N67" s="502" t="s">
        <v>147</v>
      </c>
      <c r="O67" s="505"/>
      <c r="P67" s="502" t="s">
        <v>149</v>
      </c>
      <c r="Q67" s="472" t="s">
        <v>98</v>
      </c>
      <c r="R67" s="20"/>
      <c r="S67" s="20"/>
      <c r="T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39.75" customHeight="1" thickBot="1">
      <c r="A68" s="518"/>
      <c r="B68" s="407"/>
      <c r="C68" s="506"/>
      <c r="D68" s="507"/>
      <c r="E68" s="508"/>
      <c r="F68" s="506"/>
      <c r="G68" s="508"/>
      <c r="H68" s="385"/>
      <c r="I68" s="521"/>
      <c r="J68" s="521"/>
      <c r="K68" s="386"/>
      <c r="L68" s="503"/>
      <c r="M68" s="407"/>
      <c r="N68" s="503"/>
      <c r="O68" s="520"/>
      <c r="P68" s="385"/>
      <c r="Q68" s="407"/>
      <c r="R68" s="20"/>
      <c r="S68" s="20"/>
      <c r="T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s="20" customFormat="1" ht="28.5" customHeight="1">
      <c r="A69" s="286" t="s">
        <v>232</v>
      </c>
      <c r="B69" s="309" t="s">
        <v>183</v>
      </c>
      <c r="C69" s="599" t="s">
        <v>184</v>
      </c>
      <c r="D69" s="600"/>
      <c r="E69" s="601"/>
      <c r="F69" s="602" t="s">
        <v>146</v>
      </c>
      <c r="G69" s="603"/>
      <c r="H69" s="664" t="s">
        <v>273</v>
      </c>
      <c r="I69" s="706"/>
      <c r="J69" s="706"/>
      <c r="K69" s="706"/>
      <c r="L69" s="359">
        <v>19101.36</v>
      </c>
      <c r="M69" s="358">
        <v>45931</v>
      </c>
      <c r="N69" s="539">
        <v>45964</v>
      </c>
      <c r="O69" s="540"/>
      <c r="P69" s="304">
        <v>0</v>
      </c>
      <c r="Q69" s="270">
        <f>ROUND((L69/$P$86*100),2)</f>
        <v>0.01</v>
      </c>
      <c r="S69" s="106"/>
      <c r="T69" s="106"/>
      <c r="U69" s="106"/>
      <c r="V69" s="106"/>
      <c r="W69" s="106"/>
      <c r="X69" s="116"/>
      <c r="Y69" s="116"/>
      <c r="Z69" s="116"/>
      <c r="AA69" s="116"/>
      <c r="AB69" s="116"/>
      <c r="AC69" s="116"/>
      <c r="AD69" s="116"/>
      <c r="AE69" s="116"/>
    </row>
    <row r="70" spans="1:31" s="20" customFormat="1" ht="28.5" customHeight="1">
      <c r="A70" s="286" t="s">
        <v>58</v>
      </c>
      <c r="B70" s="306" t="s">
        <v>248</v>
      </c>
      <c r="C70" s="535" t="s">
        <v>249</v>
      </c>
      <c r="D70" s="604"/>
      <c r="E70" s="605"/>
      <c r="F70" s="535" t="s">
        <v>146</v>
      </c>
      <c r="G70" s="536"/>
      <c r="H70" s="537" t="s">
        <v>250</v>
      </c>
      <c r="I70" s="538"/>
      <c r="J70" s="538"/>
      <c r="K70" s="538"/>
      <c r="L70" s="360">
        <v>15235.06</v>
      </c>
      <c r="M70" s="358">
        <v>45931</v>
      </c>
      <c r="N70" s="539">
        <v>45962</v>
      </c>
      <c r="O70" s="540"/>
      <c r="P70" s="305">
        <v>0</v>
      </c>
      <c r="Q70" s="270">
        <f>ROUND((L70/$P$86*100),2)</f>
        <v>0.01</v>
      </c>
      <c r="S70" s="106"/>
      <c r="T70" s="106"/>
      <c r="U70" s="106"/>
      <c r="V70" s="106"/>
      <c r="W70" s="106"/>
      <c r="X70" s="116"/>
      <c r="Y70" s="116"/>
      <c r="Z70" s="116"/>
      <c r="AA70" s="116"/>
      <c r="AB70" s="116"/>
      <c r="AC70" s="116"/>
      <c r="AD70" s="116"/>
      <c r="AE70" s="116"/>
    </row>
    <row r="71" spans="1:31" s="20" customFormat="1" ht="28.5" customHeight="1">
      <c r="A71" s="327" t="s">
        <v>176</v>
      </c>
      <c r="B71" s="306" t="s">
        <v>265</v>
      </c>
      <c r="C71" s="408" t="s">
        <v>266</v>
      </c>
      <c r="D71" s="640"/>
      <c r="E71" s="409"/>
      <c r="F71" s="535" t="s">
        <v>146</v>
      </c>
      <c r="G71" s="536"/>
      <c r="H71" s="537" t="s">
        <v>267</v>
      </c>
      <c r="I71" s="538"/>
      <c r="J71" s="538"/>
      <c r="K71" s="538"/>
      <c r="L71" s="360">
        <v>17665.759999999998</v>
      </c>
      <c r="M71" s="358">
        <v>45931</v>
      </c>
      <c r="N71" s="539">
        <v>45962</v>
      </c>
      <c r="O71" s="540"/>
      <c r="P71" s="305">
        <v>0</v>
      </c>
      <c r="Q71" s="270">
        <f>ROUND((L71/$P$86*100),2)</f>
        <v>0.01</v>
      </c>
      <c r="S71" s="106"/>
      <c r="T71" s="106"/>
      <c r="U71" s="106"/>
      <c r="V71" s="106"/>
      <c r="W71" s="106"/>
      <c r="X71" s="116"/>
      <c r="Y71" s="116"/>
      <c r="Z71" s="116"/>
      <c r="AA71" s="116"/>
      <c r="AB71" s="116"/>
      <c r="AC71" s="116"/>
      <c r="AD71" s="116"/>
      <c r="AE71" s="116"/>
    </row>
    <row r="72" spans="1:31" s="20" customFormat="1" ht="28.5" customHeight="1" thickBot="1">
      <c r="A72" s="286" t="s">
        <v>220</v>
      </c>
      <c r="B72" s="306" t="s">
        <v>225</v>
      </c>
      <c r="C72" s="408" t="s">
        <v>226</v>
      </c>
      <c r="D72" s="640"/>
      <c r="E72" s="409"/>
      <c r="F72" s="408" t="s">
        <v>146</v>
      </c>
      <c r="G72" s="409"/>
      <c r="H72" s="537" t="s">
        <v>272</v>
      </c>
      <c r="I72" s="538"/>
      <c r="J72" s="538"/>
      <c r="K72" s="699"/>
      <c r="L72" s="360">
        <v>17608.560000000001</v>
      </c>
      <c r="M72" s="358">
        <v>45930</v>
      </c>
      <c r="N72" s="700">
        <v>45961</v>
      </c>
      <c r="O72" s="701"/>
      <c r="P72" s="304">
        <v>0</v>
      </c>
      <c r="Q72" s="270">
        <f>ROUND((L72/$P$86*100),2)</f>
        <v>0.01</v>
      </c>
      <c r="S72" s="106"/>
      <c r="T72" s="106"/>
      <c r="U72" s="106"/>
      <c r="V72" s="106"/>
      <c r="W72" s="106"/>
      <c r="X72" s="116"/>
      <c r="Y72" s="116"/>
      <c r="Z72" s="116"/>
      <c r="AA72" s="116"/>
      <c r="AB72" s="116"/>
      <c r="AC72" s="116"/>
      <c r="AD72" s="116"/>
      <c r="AE72" s="116"/>
    </row>
    <row r="73" spans="1:31" s="20" customFormat="1" ht="15.75" customHeight="1" thickBot="1">
      <c r="A73" s="525" t="s">
        <v>151</v>
      </c>
      <c r="B73" s="526"/>
      <c r="C73" s="526"/>
      <c r="D73" s="526"/>
      <c r="E73" s="526"/>
      <c r="F73" s="526"/>
      <c r="G73" s="526"/>
      <c r="H73" s="526"/>
      <c r="I73" s="526"/>
      <c r="J73" s="526"/>
      <c r="K73" s="527"/>
      <c r="L73" s="246">
        <f>SUM(L69:L72)</f>
        <v>69610.739999999991</v>
      </c>
      <c r="M73" s="284" t="s">
        <v>57</v>
      </c>
      <c r="N73" s="595" t="s">
        <v>57</v>
      </c>
      <c r="O73" s="596"/>
      <c r="P73" s="302">
        <f>SUM(P69:P72)</f>
        <v>0</v>
      </c>
      <c r="Q73" s="303">
        <f>SUM(Q69:Q72)</f>
        <v>0.04</v>
      </c>
      <c r="S73" s="106"/>
      <c r="T73" s="106"/>
      <c r="U73" s="106"/>
      <c r="V73" s="106"/>
      <c r="W73" s="106"/>
      <c r="X73" s="116"/>
      <c r="Y73" s="116"/>
      <c r="Z73" s="116"/>
      <c r="AA73" s="116"/>
      <c r="AB73" s="116"/>
      <c r="AC73" s="116"/>
      <c r="AD73" s="116"/>
      <c r="AE73" s="116"/>
    </row>
    <row r="74" spans="1:31" s="20" customFormat="1" ht="17.25" customHeight="1" thickBot="1">
      <c r="A74" s="279" t="s">
        <v>241</v>
      </c>
      <c r="B74" s="280" t="s">
        <v>252</v>
      </c>
      <c r="C74" s="366" t="s">
        <v>253</v>
      </c>
      <c r="D74" s="367"/>
      <c r="E74" s="368"/>
      <c r="F74" s="366" t="s">
        <v>254</v>
      </c>
      <c r="G74" s="368"/>
      <c r="H74" s="556" t="s">
        <v>255</v>
      </c>
      <c r="I74" s="557"/>
      <c r="J74" s="557"/>
      <c r="K74" s="558"/>
      <c r="L74" s="281">
        <v>240</v>
      </c>
      <c r="M74" s="282">
        <v>45671</v>
      </c>
      <c r="N74" s="593">
        <v>46022</v>
      </c>
      <c r="O74" s="594"/>
      <c r="P74" s="283">
        <v>0</v>
      </c>
      <c r="Q74" s="270">
        <f>ROUND((L74/$P$86*100),2)</f>
        <v>0</v>
      </c>
      <c r="S74" s="106"/>
      <c r="T74" s="106"/>
      <c r="U74" s="106"/>
      <c r="V74" s="106"/>
      <c r="W74" s="106"/>
      <c r="X74" s="116"/>
      <c r="Y74" s="116"/>
      <c r="Z74" s="116"/>
      <c r="AA74" s="116"/>
      <c r="AB74" s="116"/>
      <c r="AC74" s="116"/>
      <c r="AD74" s="116"/>
      <c r="AE74" s="116"/>
    </row>
    <row r="75" spans="1:31" s="107" customFormat="1" ht="15.75" customHeight="1" thickBot="1">
      <c r="A75" s="525" t="s">
        <v>237</v>
      </c>
      <c r="B75" s="526"/>
      <c r="C75" s="526"/>
      <c r="D75" s="526"/>
      <c r="E75" s="526"/>
      <c r="F75" s="526"/>
      <c r="G75" s="526"/>
      <c r="H75" s="526"/>
      <c r="I75" s="526"/>
      <c r="J75" s="526"/>
      <c r="K75" s="527"/>
      <c r="L75" s="246">
        <f>SUM(L74)</f>
        <v>240</v>
      </c>
      <c r="M75" s="276" t="s">
        <v>57</v>
      </c>
      <c r="N75" s="597" t="s">
        <v>57</v>
      </c>
      <c r="O75" s="598"/>
      <c r="P75" s="246">
        <f>SUM(P69:P74)</f>
        <v>0</v>
      </c>
      <c r="Q75" s="285">
        <f>SUM(Q74)</f>
        <v>0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s="106" customFormat="1" ht="18" customHeight="1" thickBot="1">
      <c r="A76" s="515" t="s">
        <v>153</v>
      </c>
      <c r="B76" s="680"/>
      <c r="C76" s="680"/>
      <c r="D76" s="680"/>
      <c r="E76" s="680"/>
      <c r="F76" s="680"/>
      <c r="G76" s="680"/>
      <c r="H76" s="680"/>
      <c r="I76" s="680"/>
      <c r="J76" s="680"/>
      <c r="K76" s="681"/>
      <c r="L76" s="176">
        <f>SUM(L75,L73)</f>
        <v>69850.739999999991</v>
      </c>
      <c r="M76" s="176"/>
      <c r="N76" s="671"/>
      <c r="O76" s="672"/>
      <c r="P76" s="187">
        <f>SUM(P75)</f>
        <v>0</v>
      </c>
      <c r="Q76" s="271">
        <f>SUM(Q75,Q73)</f>
        <v>0.04</v>
      </c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0" customFormat="1" ht="15" customHeight="1">
      <c r="A77" s="4"/>
      <c r="B77" s="5"/>
      <c r="C77" s="150"/>
      <c r="D77" s="150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31" s="36" customFormat="1" ht="16.5" thickBot="1">
      <c r="A78" s="482" t="s">
        <v>65</v>
      </c>
      <c r="B78" s="482"/>
      <c r="C78" s="482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s="20" customFormat="1" ht="16.5" customHeight="1" thickBot="1">
      <c r="A79" s="93" t="s">
        <v>7</v>
      </c>
      <c r="B79" s="675" t="s">
        <v>19</v>
      </c>
      <c r="C79" s="676"/>
      <c r="D79" s="676"/>
      <c r="E79" s="676"/>
      <c r="F79" s="676"/>
      <c r="G79" s="676"/>
      <c r="H79" s="676"/>
      <c r="I79" s="676"/>
      <c r="J79" s="676"/>
      <c r="K79" s="676"/>
      <c r="L79" s="676"/>
      <c r="M79" s="676"/>
      <c r="N79" s="676"/>
      <c r="O79" s="677"/>
      <c r="P79" s="673" t="s">
        <v>52</v>
      </c>
      <c r="Q79" s="674"/>
    </row>
    <row r="80" spans="1:31" s="20" customFormat="1" ht="15.75" customHeight="1">
      <c r="A80" s="94" t="s">
        <v>48</v>
      </c>
      <c r="B80" s="682" t="s">
        <v>20</v>
      </c>
      <c r="C80" s="683"/>
      <c r="D80" s="683"/>
      <c r="E80" s="683"/>
      <c r="F80" s="683"/>
      <c r="G80" s="683"/>
      <c r="H80" s="683"/>
      <c r="I80" s="683"/>
      <c r="J80" s="683"/>
      <c r="K80" s="683"/>
      <c r="L80" s="683"/>
      <c r="M80" s="683"/>
      <c r="N80" s="683"/>
      <c r="O80" s="684"/>
      <c r="P80" s="678">
        <f>M24</f>
        <v>179277366.16999999</v>
      </c>
      <c r="Q80" s="679"/>
    </row>
    <row r="81" spans="1:31" s="20" customFormat="1" ht="15.75" customHeight="1">
      <c r="A81" s="95" t="s">
        <v>236</v>
      </c>
      <c r="B81" s="522" t="s">
        <v>21</v>
      </c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  <c r="N81" s="523"/>
      <c r="O81" s="524"/>
      <c r="P81" s="641">
        <f>N30</f>
        <v>0</v>
      </c>
      <c r="Q81" s="642"/>
      <c r="S81" s="1"/>
      <c r="T81" s="1"/>
      <c r="U81" s="1"/>
      <c r="V81" s="1"/>
      <c r="W81" s="1"/>
    </row>
    <row r="82" spans="1:31" s="20" customFormat="1" ht="14.25" customHeight="1">
      <c r="A82" s="95" t="s">
        <v>34</v>
      </c>
      <c r="B82" s="522" t="s">
        <v>172</v>
      </c>
      <c r="C82" s="523"/>
      <c r="D82" s="523"/>
      <c r="E82" s="523"/>
      <c r="F82" s="523"/>
      <c r="G82" s="523"/>
      <c r="H82" s="523"/>
      <c r="I82" s="523"/>
      <c r="J82" s="523"/>
      <c r="K82" s="523"/>
      <c r="L82" s="523"/>
      <c r="M82" s="523"/>
      <c r="N82" s="523"/>
      <c r="O82" s="524"/>
      <c r="P82" s="641">
        <f>E46</f>
        <v>108746737.09</v>
      </c>
      <c r="Q82" s="642"/>
      <c r="S82" s="1"/>
      <c r="T82" s="1"/>
      <c r="U82" s="1"/>
      <c r="V82" s="1"/>
      <c r="W82" s="1"/>
    </row>
    <row r="83" spans="1:31" ht="13.5" customHeight="1">
      <c r="A83" s="95" t="s">
        <v>35</v>
      </c>
      <c r="B83" s="522" t="s">
        <v>22</v>
      </c>
      <c r="C83" s="523"/>
      <c r="D83" s="523"/>
      <c r="E83" s="523"/>
      <c r="F83" s="523"/>
      <c r="G83" s="523"/>
      <c r="H83" s="523"/>
      <c r="I83" s="523"/>
      <c r="J83" s="523"/>
      <c r="K83" s="523"/>
      <c r="L83" s="523"/>
      <c r="M83" s="523"/>
      <c r="N83" s="523"/>
      <c r="O83" s="524"/>
      <c r="P83" s="641">
        <f>P52</f>
        <v>0</v>
      </c>
      <c r="Q83" s="642"/>
      <c r="R83" s="1"/>
      <c r="U83" s="1"/>
      <c r="X83" s="20"/>
      <c r="Y83" s="20"/>
      <c r="Z83" s="20"/>
      <c r="AA83" s="20"/>
      <c r="AB83" s="20"/>
      <c r="AC83" s="20"/>
      <c r="AD83" s="20"/>
      <c r="AE83" s="20"/>
    </row>
    <row r="84" spans="1:31" ht="16.5" customHeight="1">
      <c r="A84" s="95" t="s">
        <v>36</v>
      </c>
      <c r="B84" s="670" t="s">
        <v>23</v>
      </c>
      <c r="C84" s="523"/>
      <c r="D84" s="523"/>
      <c r="E84" s="523"/>
      <c r="F84" s="523"/>
      <c r="G84" s="523"/>
      <c r="H84" s="523"/>
      <c r="I84" s="523"/>
      <c r="J84" s="523"/>
      <c r="K84" s="523"/>
      <c r="L84" s="523"/>
      <c r="M84" s="523"/>
      <c r="N84" s="523"/>
      <c r="O84" s="524"/>
      <c r="P84" s="641">
        <f>N64</f>
        <v>0</v>
      </c>
      <c r="Q84" s="642"/>
      <c r="R84" s="1"/>
      <c r="S84" s="101"/>
      <c r="T84" s="101"/>
      <c r="U84" s="101"/>
      <c r="V84" s="101"/>
      <c r="W84" s="101"/>
      <c r="X84" s="100"/>
      <c r="Y84" s="100"/>
      <c r="Z84" s="100"/>
      <c r="AA84" s="100"/>
      <c r="AB84" s="100"/>
      <c r="AC84" s="100"/>
      <c r="AD84" s="100"/>
      <c r="AE84" s="100"/>
    </row>
    <row r="85" spans="1:31" ht="15.75" customHeight="1" thickBot="1">
      <c r="A85" s="96" t="s">
        <v>37</v>
      </c>
      <c r="B85" s="643" t="s">
        <v>14</v>
      </c>
      <c r="C85" s="644"/>
      <c r="D85" s="644"/>
      <c r="E85" s="644"/>
      <c r="F85" s="644"/>
      <c r="G85" s="644"/>
      <c r="H85" s="644"/>
      <c r="I85" s="644"/>
      <c r="J85" s="644"/>
      <c r="K85" s="644"/>
      <c r="L85" s="644"/>
      <c r="M85" s="644"/>
      <c r="N85" s="644"/>
      <c r="O85" s="645"/>
      <c r="P85" s="685">
        <f>L76</f>
        <v>69850.739999999991</v>
      </c>
      <c r="Q85" s="686"/>
      <c r="R85" s="1"/>
      <c r="U85" s="1"/>
      <c r="X85" s="20"/>
      <c r="Y85" s="20"/>
      <c r="Z85" s="20"/>
      <c r="AA85" s="20"/>
      <c r="AB85" s="20"/>
      <c r="AC85" s="20"/>
      <c r="AD85" s="20"/>
      <c r="AE85" s="20"/>
    </row>
    <row r="86" spans="1:31" s="101" customFormat="1" ht="18" customHeight="1" thickBot="1">
      <c r="A86" s="658" t="s">
        <v>154</v>
      </c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60"/>
      <c r="P86" s="656">
        <f>SUM(P80:Q85)</f>
        <v>288093954</v>
      </c>
      <c r="Q86" s="657"/>
      <c r="R86" s="159">
        <f>ROUND((N24+Q30+Q46+Q52+Q64+Q76),1)</f>
        <v>92.7</v>
      </c>
      <c r="S86" s="37"/>
      <c r="T86" s="37"/>
      <c r="U86" s="37"/>
      <c r="V86" s="37"/>
      <c r="W86" s="37"/>
      <c r="X86" s="36"/>
      <c r="Y86" s="36"/>
      <c r="Z86" s="36"/>
      <c r="AA86" s="36"/>
      <c r="AB86" s="36"/>
      <c r="AC86" s="36"/>
      <c r="AD86" s="36"/>
      <c r="AE86" s="36"/>
    </row>
    <row r="87" spans="1:31" ht="12" customHeight="1">
      <c r="A87" s="54"/>
      <c r="B87" s="54"/>
      <c r="C87" s="53"/>
      <c r="D87" s="53"/>
      <c r="E87" s="54"/>
      <c r="F87" s="54"/>
      <c r="G87" s="54"/>
      <c r="H87" s="54"/>
      <c r="I87" s="54"/>
      <c r="J87" s="54"/>
      <c r="K87" s="54"/>
      <c r="L87" s="54"/>
      <c r="M87" s="6"/>
      <c r="N87" s="54"/>
      <c r="O87" s="54"/>
      <c r="P87" s="54"/>
      <c r="Q87" s="54"/>
      <c r="R87" s="1"/>
      <c r="U87" s="1"/>
      <c r="X87" s="20"/>
      <c r="Y87" s="20"/>
      <c r="Z87" s="20"/>
      <c r="AA87" s="20"/>
      <c r="AB87" s="20"/>
      <c r="AC87" s="20"/>
      <c r="AD87" s="20"/>
      <c r="AE87" s="20"/>
    </row>
    <row r="88" spans="1:31" s="37" customFormat="1" ht="15" customHeight="1" thickBot="1">
      <c r="A88" s="655" t="s">
        <v>152</v>
      </c>
      <c r="B88" s="655"/>
      <c r="C88" s="655"/>
      <c r="D88" s="655"/>
      <c r="E88" s="655"/>
      <c r="F88" s="655"/>
      <c r="G88" s="655"/>
      <c r="H88" s="655"/>
      <c r="I88" s="655"/>
      <c r="J88" s="655"/>
      <c r="K88" s="655"/>
      <c r="L88" s="655"/>
      <c r="M88" s="655"/>
      <c r="N88" s="655"/>
      <c r="O88" s="655"/>
      <c r="P88" s="655"/>
      <c r="Q88" s="655"/>
      <c r="S88" s="1"/>
      <c r="T88" s="1"/>
      <c r="U88" s="1"/>
      <c r="V88" s="1"/>
      <c r="W88" s="1"/>
      <c r="X88" s="20"/>
      <c r="Y88" s="20"/>
      <c r="Z88" s="20"/>
      <c r="AA88" s="20"/>
      <c r="AB88" s="20"/>
      <c r="AC88" s="20"/>
      <c r="AD88" s="20"/>
      <c r="AE88" s="20"/>
    </row>
    <row r="89" spans="1:31" ht="14.25" customHeight="1" thickBot="1">
      <c r="A89" s="68" t="s">
        <v>7</v>
      </c>
      <c r="B89" s="369" t="s">
        <v>24</v>
      </c>
      <c r="C89" s="416"/>
      <c r="D89" s="416"/>
      <c r="E89" s="416"/>
      <c r="F89" s="416"/>
      <c r="G89" s="370"/>
      <c r="H89" s="369" t="s">
        <v>25</v>
      </c>
      <c r="I89" s="687"/>
      <c r="J89" s="687"/>
      <c r="K89" s="687"/>
      <c r="L89" s="687"/>
      <c r="M89" s="687"/>
      <c r="N89" s="687"/>
      <c r="O89" s="688"/>
      <c r="P89" s="369" t="s">
        <v>83</v>
      </c>
      <c r="Q89" s="370"/>
      <c r="R89" s="1"/>
      <c r="U89" s="1"/>
      <c r="X89" s="20"/>
      <c r="Y89" s="20"/>
      <c r="Z89" s="20"/>
      <c r="AA89" s="20"/>
      <c r="AB89" s="20"/>
      <c r="AC89" s="20"/>
      <c r="AD89" s="20"/>
      <c r="AE89" s="20"/>
    </row>
    <row r="90" spans="1:31" ht="16.5" customHeight="1">
      <c r="A90" s="97" t="s">
        <v>38</v>
      </c>
      <c r="B90" s="650" t="s">
        <v>66</v>
      </c>
      <c r="C90" s="651"/>
      <c r="D90" s="651"/>
      <c r="E90" s="651"/>
      <c r="F90" s="651"/>
      <c r="G90" s="652"/>
      <c r="H90" s="661"/>
      <c r="I90" s="662"/>
      <c r="J90" s="662"/>
      <c r="K90" s="662"/>
      <c r="L90" s="662"/>
      <c r="M90" s="662"/>
      <c r="N90" s="662"/>
      <c r="O90" s="663"/>
      <c r="P90" s="653">
        <v>0</v>
      </c>
      <c r="Q90" s="654"/>
      <c r="R90" s="1"/>
      <c r="U90" s="1"/>
      <c r="X90" s="20"/>
      <c r="Y90" s="20"/>
      <c r="Z90" s="20"/>
      <c r="AA90" s="20"/>
      <c r="AB90" s="20"/>
      <c r="AC90" s="20"/>
      <c r="AD90" s="20"/>
      <c r="AE90" s="20"/>
    </row>
    <row r="91" spans="1:31" ht="16.5" customHeight="1">
      <c r="A91" s="98" t="s">
        <v>39</v>
      </c>
      <c r="B91" s="609" t="s">
        <v>68</v>
      </c>
      <c r="C91" s="610"/>
      <c r="D91" s="610"/>
      <c r="E91" s="610"/>
      <c r="F91" s="610"/>
      <c r="G91" s="611"/>
      <c r="H91" s="408"/>
      <c r="I91" s="640"/>
      <c r="J91" s="640"/>
      <c r="K91" s="640"/>
      <c r="L91" s="640"/>
      <c r="M91" s="640"/>
      <c r="N91" s="640"/>
      <c r="O91" s="409"/>
      <c r="P91" s="397">
        <v>0</v>
      </c>
      <c r="Q91" s="398"/>
      <c r="R91" s="1"/>
      <c r="U91" s="1"/>
      <c r="X91" s="20"/>
      <c r="Y91" s="20"/>
      <c r="Z91" s="20"/>
      <c r="AA91" s="20"/>
      <c r="AB91" s="20"/>
      <c r="AC91" s="20"/>
      <c r="AD91" s="20"/>
      <c r="AE91" s="20"/>
    </row>
    <row r="92" spans="1:31" ht="27" customHeight="1">
      <c r="A92" s="98" t="s">
        <v>40</v>
      </c>
      <c r="B92" s="609" t="s">
        <v>67</v>
      </c>
      <c r="C92" s="610"/>
      <c r="D92" s="610"/>
      <c r="E92" s="610"/>
      <c r="F92" s="610"/>
      <c r="G92" s="611"/>
      <c r="H92" s="408"/>
      <c r="I92" s="640"/>
      <c r="J92" s="640"/>
      <c r="K92" s="640"/>
      <c r="L92" s="640"/>
      <c r="M92" s="640"/>
      <c r="N92" s="640"/>
      <c r="O92" s="409"/>
      <c r="P92" s="397">
        <v>0</v>
      </c>
      <c r="Q92" s="398"/>
      <c r="R92" s="1"/>
      <c r="U92" s="1"/>
      <c r="X92" s="20"/>
      <c r="Y92" s="20"/>
      <c r="Z92" s="20"/>
      <c r="AA92" s="20"/>
      <c r="AB92" s="20"/>
      <c r="AC92" s="20"/>
      <c r="AD92" s="20"/>
      <c r="AE92" s="20"/>
    </row>
    <row r="93" spans="1:31" ht="41.25" customHeight="1">
      <c r="A93" s="98" t="s">
        <v>41</v>
      </c>
      <c r="B93" s="609" t="s">
        <v>224</v>
      </c>
      <c r="C93" s="610"/>
      <c r="D93" s="610"/>
      <c r="E93" s="610"/>
      <c r="F93" s="610"/>
      <c r="G93" s="611"/>
      <c r="H93" s="408"/>
      <c r="I93" s="640"/>
      <c r="J93" s="640"/>
      <c r="K93" s="640"/>
      <c r="L93" s="640"/>
      <c r="M93" s="640"/>
      <c r="N93" s="640"/>
      <c r="O93" s="409"/>
      <c r="P93" s="648">
        <v>0</v>
      </c>
      <c r="Q93" s="649"/>
      <c r="R93" s="1"/>
      <c r="U93" s="1"/>
      <c r="X93" s="20"/>
      <c r="Y93" s="20"/>
      <c r="Z93" s="20"/>
      <c r="AA93" s="20"/>
      <c r="AB93" s="20"/>
      <c r="AC93" s="20"/>
      <c r="AD93" s="20"/>
      <c r="AE93" s="20"/>
    </row>
    <row r="94" spans="1:31" ht="25.5" customHeight="1">
      <c r="A94" s="98" t="s">
        <v>42</v>
      </c>
      <c r="B94" s="609" t="s">
        <v>69</v>
      </c>
      <c r="C94" s="610"/>
      <c r="D94" s="610"/>
      <c r="E94" s="610"/>
      <c r="F94" s="610"/>
      <c r="G94" s="611"/>
      <c r="H94" s="609"/>
      <c r="I94" s="610"/>
      <c r="J94" s="610"/>
      <c r="K94" s="610"/>
      <c r="L94" s="610"/>
      <c r="M94" s="610"/>
      <c r="N94" s="610"/>
      <c r="O94" s="611"/>
      <c r="P94" s="397">
        <v>0</v>
      </c>
      <c r="Q94" s="398"/>
      <c r="R94" s="1"/>
      <c r="U94" s="1"/>
      <c r="X94" s="20"/>
      <c r="Y94" s="20"/>
      <c r="Z94" s="20"/>
      <c r="AA94" s="20"/>
      <c r="AB94" s="20"/>
      <c r="AC94" s="20"/>
      <c r="AD94" s="20"/>
      <c r="AE94" s="20"/>
    </row>
    <row r="95" spans="1:31" ht="19.5" customHeight="1">
      <c r="A95" s="98" t="s">
        <v>177</v>
      </c>
      <c r="B95" s="609" t="s">
        <v>70</v>
      </c>
      <c r="C95" s="610"/>
      <c r="D95" s="610"/>
      <c r="E95" s="610"/>
      <c r="F95" s="610"/>
      <c r="G95" s="611"/>
      <c r="H95" s="408"/>
      <c r="I95" s="640"/>
      <c r="J95" s="640"/>
      <c r="K95" s="640"/>
      <c r="L95" s="640"/>
      <c r="M95" s="640"/>
      <c r="N95" s="640"/>
      <c r="O95" s="409"/>
      <c r="P95" s="397">
        <v>0</v>
      </c>
      <c r="Q95" s="398"/>
      <c r="R95" s="1"/>
      <c r="U95" s="1"/>
      <c r="X95" s="20"/>
      <c r="Y95" s="20"/>
      <c r="Z95" s="20"/>
      <c r="AA95" s="20"/>
      <c r="AB95" s="20"/>
      <c r="AC95" s="20"/>
      <c r="AD95" s="20"/>
      <c r="AE95" s="20"/>
    </row>
    <row r="96" spans="1:31" ht="26.25" customHeight="1">
      <c r="A96" s="98" t="s">
        <v>54</v>
      </c>
      <c r="B96" s="609" t="s">
        <v>71</v>
      </c>
      <c r="C96" s="610"/>
      <c r="D96" s="610"/>
      <c r="E96" s="610"/>
      <c r="F96" s="610"/>
      <c r="G96" s="611"/>
      <c r="H96" s="408"/>
      <c r="I96" s="640"/>
      <c r="J96" s="640"/>
      <c r="K96" s="640"/>
      <c r="L96" s="640"/>
      <c r="M96" s="640"/>
      <c r="N96" s="640"/>
      <c r="O96" s="409"/>
      <c r="P96" s="397">
        <v>0</v>
      </c>
      <c r="Q96" s="398"/>
      <c r="R96" s="1"/>
      <c r="S96" s="193"/>
      <c r="T96" s="193"/>
      <c r="U96" s="193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29.25" customHeight="1">
      <c r="A97" s="98" t="s">
        <v>59</v>
      </c>
      <c r="B97" s="609" t="s">
        <v>72</v>
      </c>
      <c r="C97" s="610"/>
      <c r="D97" s="610"/>
      <c r="E97" s="610"/>
      <c r="F97" s="610"/>
      <c r="G97" s="611"/>
      <c r="H97" s="408"/>
      <c r="I97" s="640"/>
      <c r="J97" s="640"/>
      <c r="K97" s="640"/>
      <c r="L97" s="640"/>
      <c r="M97" s="640"/>
      <c r="N97" s="640"/>
      <c r="O97" s="409"/>
      <c r="P97" s="397">
        <v>0</v>
      </c>
      <c r="Q97" s="501"/>
      <c r="R97" s="1"/>
      <c r="S97" s="121"/>
      <c r="T97" s="121"/>
      <c r="U97" s="124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9.5" customHeight="1">
      <c r="A98" s="99" t="s">
        <v>77</v>
      </c>
      <c r="B98" s="609" t="s">
        <v>73</v>
      </c>
      <c r="C98" s="610"/>
      <c r="D98" s="610"/>
      <c r="E98" s="610"/>
      <c r="F98" s="610"/>
      <c r="G98" s="611"/>
      <c r="H98" s="664" t="s">
        <v>5</v>
      </c>
      <c r="I98" s="665"/>
      <c r="J98" s="665"/>
      <c r="K98" s="665"/>
      <c r="L98" s="665"/>
      <c r="M98" s="665"/>
      <c r="N98" s="665"/>
      <c r="O98" s="666"/>
      <c r="P98" s="397">
        <v>46250.32</v>
      </c>
      <c r="Q98" s="501"/>
      <c r="R98" s="192">
        <f>P98+P99</f>
        <v>760652.99</v>
      </c>
      <c r="S98" s="194"/>
      <c r="T98" s="646">
        <f>R98+R100+R102+R104</f>
        <v>1340036.7799999998</v>
      </c>
      <c r="U98" s="647"/>
      <c r="V98" s="647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8" customHeight="1" thickBot="1">
      <c r="A99" s="99" t="s">
        <v>78</v>
      </c>
      <c r="B99" s="609" t="s">
        <v>157</v>
      </c>
      <c r="C99" s="610"/>
      <c r="D99" s="610"/>
      <c r="E99" s="610"/>
      <c r="F99" s="610"/>
      <c r="G99" s="611"/>
      <c r="H99" s="667"/>
      <c r="I99" s="668"/>
      <c r="J99" s="668"/>
      <c r="K99" s="668"/>
      <c r="L99" s="668"/>
      <c r="M99" s="668"/>
      <c r="N99" s="668"/>
      <c r="O99" s="669"/>
      <c r="P99" s="397">
        <v>714402.67</v>
      </c>
      <c r="Q99" s="501"/>
      <c r="R99" s="123"/>
      <c r="S99" s="121"/>
      <c r="T99" s="121"/>
      <c r="U99" s="124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s="21" customFormat="1" ht="19.5" customHeight="1" thickBot="1">
      <c r="A100" s="98" t="s">
        <v>79</v>
      </c>
      <c r="B100" s="609" t="s">
        <v>74</v>
      </c>
      <c r="C100" s="610"/>
      <c r="D100" s="610"/>
      <c r="E100" s="610"/>
      <c r="F100" s="610"/>
      <c r="G100" s="611"/>
      <c r="H100" s="664" t="s">
        <v>5</v>
      </c>
      <c r="I100" s="665"/>
      <c r="J100" s="665"/>
      <c r="K100" s="665"/>
      <c r="L100" s="665"/>
      <c r="M100" s="665"/>
      <c r="N100" s="665"/>
      <c r="O100" s="666"/>
      <c r="P100" s="397">
        <v>18500.13</v>
      </c>
      <c r="Q100" s="501"/>
      <c r="R100" s="192">
        <f>P100+P101</f>
        <v>575529.6</v>
      </c>
      <c r="S100" s="193"/>
      <c r="T100" s="193"/>
      <c r="U100" s="193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s="20" customFormat="1" ht="18" customHeight="1">
      <c r="A101" s="98" t="s">
        <v>80</v>
      </c>
      <c r="B101" s="609" t="s">
        <v>158</v>
      </c>
      <c r="C101" s="610"/>
      <c r="D101" s="610"/>
      <c r="E101" s="610"/>
      <c r="F101" s="610"/>
      <c r="G101" s="611"/>
      <c r="H101" s="667"/>
      <c r="I101" s="668"/>
      <c r="J101" s="668"/>
      <c r="K101" s="668"/>
      <c r="L101" s="668"/>
      <c r="M101" s="668"/>
      <c r="N101" s="668"/>
      <c r="O101" s="669"/>
      <c r="P101" s="397">
        <v>557029.47</v>
      </c>
      <c r="Q101" s="501"/>
      <c r="R101" s="123"/>
      <c r="S101" s="121"/>
      <c r="T101" s="121"/>
      <c r="U101" s="124"/>
    </row>
    <row r="102" spans="1:31" ht="19.350000000000001" customHeight="1">
      <c r="A102" s="98" t="s">
        <v>81</v>
      </c>
      <c r="B102" s="609" t="s">
        <v>75</v>
      </c>
      <c r="C102" s="610"/>
      <c r="D102" s="610"/>
      <c r="E102" s="610"/>
      <c r="F102" s="610"/>
      <c r="G102" s="611"/>
      <c r="H102" s="664" t="s">
        <v>171</v>
      </c>
      <c r="I102" s="665"/>
      <c r="J102" s="665"/>
      <c r="K102" s="665"/>
      <c r="L102" s="665"/>
      <c r="M102" s="665"/>
      <c r="N102" s="665"/>
      <c r="O102" s="666"/>
      <c r="P102" s="397">
        <v>3854.19</v>
      </c>
      <c r="Q102" s="501"/>
      <c r="R102" s="192">
        <f>P102+P103</f>
        <v>3854.19</v>
      </c>
      <c r="S102" s="20"/>
      <c r="T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8" customHeight="1">
      <c r="A103" s="98" t="s">
        <v>160</v>
      </c>
      <c r="B103" s="609" t="s">
        <v>159</v>
      </c>
      <c r="C103" s="610"/>
      <c r="D103" s="610"/>
      <c r="E103" s="610"/>
      <c r="F103" s="610"/>
      <c r="G103" s="611"/>
      <c r="H103" s="667"/>
      <c r="I103" s="668"/>
      <c r="J103" s="668"/>
      <c r="K103" s="668"/>
      <c r="L103" s="668"/>
      <c r="M103" s="668"/>
      <c r="N103" s="668"/>
      <c r="O103" s="669"/>
      <c r="P103" s="397">
        <v>0</v>
      </c>
      <c r="Q103" s="501"/>
      <c r="R103" s="123"/>
      <c r="S103" s="20"/>
      <c r="T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8" customHeight="1">
      <c r="A104" s="98" t="s">
        <v>161</v>
      </c>
      <c r="B104" s="609" t="s">
        <v>76</v>
      </c>
      <c r="C104" s="610"/>
      <c r="D104" s="610"/>
      <c r="E104" s="610"/>
      <c r="F104" s="610"/>
      <c r="G104" s="611"/>
      <c r="H104" s="408"/>
      <c r="I104" s="640"/>
      <c r="J104" s="640"/>
      <c r="K104" s="640"/>
      <c r="L104" s="640"/>
      <c r="M104" s="640"/>
      <c r="N104" s="640"/>
      <c r="O104" s="409"/>
      <c r="P104" s="397">
        <v>0</v>
      </c>
      <c r="Q104" s="398"/>
      <c r="R104" s="192">
        <f>P104</f>
        <v>0</v>
      </c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</row>
    <row r="105" spans="1:31" ht="15.75" customHeight="1" thickBot="1">
      <c r="A105" s="130" t="s">
        <v>162</v>
      </c>
      <c r="B105" s="627" t="s">
        <v>82</v>
      </c>
      <c r="C105" s="628"/>
      <c r="D105" s="628"/>
      <c r="E105" s="628"/>
      <c r="F105" s="628"/>
      <c r="G105" s="629"/>
      <c r="H105" s="574"/>
      <c r="I105" s="630"/>
      <c r="J105" s="630"/>
      <c r="K105" s="630"/>
      <c r="L105" s="630"/>
      <c r="M105" s="630"/>
      <c r="N105" s="630"/>
      <c r="O105" s="631"/>
      <c r="P105" s="397">
        <v>0</v>
      </c>
      <c r="Q105" s="398"/>
      <c r="R105" s="123"/>
      <c r="S105" s="20"/>
      <c r="T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s="120" customFormat="1" ht="19.5" customHeight="1" thickBot="1">
      <c r="A106" s="619" t="s">
        <v>155</v>
      </c>
      <c r="B106" s="620"/>
      <c r="C106" s="620"/>
      <c r="D106" s="620"/>
      <c r="E106" s="620"/>
      <c r="F106" s="620"/>
      <c r="G106" s="621"/>
      <c r="H106" s="624"/>
      <c r="I106" s="625"/>
      <c r="J106" s="625"/>
      <c r="K106" s="625"/>
      <c r="L106" s="625"/>
      <c r="M106" s="625"/>
      <c r="N106" s="625"/>
      <c r="O106" s="626"/>
      <c r="P106" s="588">
        <f>SUM(P90:Q105)</f>
        <v>1340036.7799999998</v>
      </c>
      <c r="Q106" s="589"/>
      <c r="R106" s="126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</row>
    <row r="107" spans="1:31" ht="13.5" customHeight="1" thickBot="1">
      <c r="A107" s="189"/>
      <c r="B107" s="190"/>
      <c r="C107" s="191"/>
      <c r="D107" s="191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590"/>
      <c r="Q107" s="590"/>
      <c r="R107" s="123"/>
      <c r="S107" s="20"/>
      <c r="T107" s="20"/>
      <c r="U107" s="141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118" customFormat="1" ht="18.75" thickBot="1">
      <c r="A108" s="188" t="s">
        <v>84</v>
      </c>
      <c r="B108" s="622" t="s">
        <v>85</v>
      </c>
      <c r="C108" s="623"/>
      <c r="D108" s="623"/>
      <c r="E108" s="623"/>
      <c r="F108" s="623"/>
      <c r="G108" s="623"/>
      <c r="H108" s="623"/>
      <c r="I108" s="623"/>
      <c r="J108" s="623"/>
      <c r="K108" s="623"/>
      <c r="L108" s="623"/>
      <c r="M108" s="623"/>
      <c r="N108" s="623"/>
      <c r="O108" s="583"/>
      <c r="P108" s="582">
        <f>P86-P106</f>
        <v>286753917.22000003</v>
      </c>
      <c r="Q108" s="583"/>
      <c r="R108" s="126"/>
      <c r="S108" s="117"/>
      <c r="T108" s="143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</row>
    <row r="109" spans="1:31" ht="18.75" thickBot="1">
      <c r="A109" s="25"/>
      <c r="B109" s="54"/>
      <c r="C109" s="151"/>
      <c r="D109" s="151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6"/>
      <c r="Q109" s="54"/>
      <c r="R109" s="123"/>
      <c r="S109" s="117"/>
      <c r="T109" s="144"/>
      <c r="U109" s="142"/>
      <c r="V109" s="117"/>
      <c r="W109" s="117"/>
      <c r="X109" s="117"/>
      <c r="Y109" s="118"/>
      <c r="Z109" s="118"/>
      <c r="AA109" s="118"/>
      <c r="AB109" s="118"/>
      <c r="AC109" s="118"/>
      <c r="AD109" s="118"/>
      <c r="AE109" s="118"/>
    </row>
    <row r="110" spans="1:31" s="118" customFormat="1" ht="18.75" thickBot="1">
      <c r="A110" s="188" t="s">
        <v>86</v>
      </c>
      <c r="B110" s="622" t="s">
        <v>88</v>
      </c>
      <c r="C110" s="623"/>
      <c r="D110" s="623"/>
      <c r="E110" s="623"/>
      <c r="F110" s="623"/>
      <c r="G110" s="623"/>
      <c r="H110" s="623"/>
      <c r="I110" s="623"/>
      <c r="J110" s="623"/>
      <c r="K110" s="623"/>
      <c r="L110" s="623"/>
      <c r="M110" s="623"/>
      <c r="N110" s="623"/>
      <c r="O110" s="583"/>
      <c r="P110" s="586">
        <v>51120575.506200001</v>
      </c>
      <c r="Q110" s="587"/>
      <c r="R110" s="126"/>
      <c r="S110" s="20"/>
      <c r="T110" s="145"/>
      <c r="U110" s="20"/>
      <c r="V110" s="20"/>
      <c r="W110" s="20"/>
      <c r="X110" s="20"/>
      <c r="Y110" s="1"/>
      <c r="Z110" s="1"/>
      <c r="AA110" s="1"/>
      <c r="AB110" s="1"/>
      <c r="AC110" s="1"/>
      <c r="AD110" s="1"/>
      <c r="AE110" s="1"/>
    </row>
    <row r="111" spans="1:31" s="118" customFormat="1" ht="18.75" thickBot="1">
      <c r="A111" s="188" t="s">
        <v>87</v>
      </c>
      <c r="B111" s="622" t="s">
        <v>167</v>
      </c>
      <c r="C111" s="623"/>
      <c r="D111" s="623"/>
      <c r="E111" s="623"/>
      <c r="F111" s="623"/>
      <c r="G111" s="623"/>
      <c r="H111" s="623"/>
      <c r="I111" s="623"/>
      <c r="J111" s="623"/>
      <c r="K111" s="623"/>
      <c r="L111" s="623"/>
      <c r="M111" s="623"/>
      <c r="N111" s="623"/>
      <c r="O111" s="583"/>
      <c r="P111" s="584">
        <v>5.6093640257477499</v>
      </c>
      <c r="Q111" s="585"/>
      <c r="R111" s="126"/>
      <c r="S111" s="20"/>
      <c r="T111" s="227"/>
      <c r="U111" s="20"/>
      <c r="V111" s="20"/>
      <c r="W111" s="20"/>
      <c r="X111" s="20"/>
      <c r="Y111" s="1"/>
      <c r="Z111" s="1"/>
      <c r="AA111" s="1"/>
      <c r="AB111" s="1"/>
      <c r="AC111" s="1"/>
      <c r="AD111" s="1"/>
      <c r="AE111" s="1"/>
    </row>
    <row r="112" spans="1:31">
      <c r="A112" s="25"/>
      <c r="B112" s="54"/>
      <c r="C112" s="151"/>
      <c r="D112" s="151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6" t="s">
        <v>170</v>
      </c>
      <c r="Q112" s="54"/>
      <c r="R112" s="123"/>
      <c r="T112" s="20"/>
      <c r="V112" s="20"/>
      <c r="W112" s="20"/>
      <c r="X112" s="20"/>
    </row>
    <row r="113" spans="1:21">
      <c r="A113" s="20"/>
      <c r="B113" s="20"/>
      <c r="E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R113" s="123"/>
    </row>
    <row r="114" spans="1:21" ht="13.35" customHeight="1">
      <c r="A114" s="20"/>
      <c r="B114" s="615" t="s">
        <v>26</v>
      </c>
      <c r="C114" s="615"/>
      <c r="D114" s="615"/>
      <c r="E114" s="615"/>
      <c r="F114" s="53"/>
      <c r="G114" s="20"/>
      <c r="H114" s="20"/>
      <c r="I114" s="20"/>
      <c r="J114" s="20"/>
      <c r="K114" s="20"/>
      <c r="L114" s="592" t="s">
        <v>262</v>
      </c>
      <c r="M114" s="592"/>
      <c r="N114" s="592"/>
      <c r="O114" s="592"/>
      <c r="P114" s="20"/>
      <c r="R114" s="123"/>
      <c r="U114" s="141"/>
    </row>
    <row r="115" spans="1:21" ht="12.75" customHeight="1">
      <c r="A115" s="20"/>
      <c r="B115" s="615"/>
      <c r="C115" s="615"/>
      <c r="D115" s="615"/>
      <c r="E115" s="615"/>
      <c r="F115" s="53"/>
      <c r="G115" s="20"/>
      <c r="H115" s="20"/>
      <c r="I115" s="20"/>
      <c r="J115" s="20"/>
      <c r="K115" s="20"/>
      <c r="L115" s="592"/>
      <c r="M115" s="592"/>
      <c r="N115" s="592"/>
      <c r="O115" s="592"/>
      <c r="P115" s="20"/>
      <c r="R115" s="123"/>
    </row>
    <row r="116" spans="1:21" ht="12.75" customHeight="1">
      <c r="A116" s="20"/>
      <c r="B116" s="43"/>
      <c r="C116" s="43"/>
      <c r="D116" s="43"/>
      <c r="E116" s="43"/>
      <c r="F116" s="338"/>
      <c r="G116" s="20"/>
      <c r="H116" s="20"/>
      <c r="I116" s="20"/>
      <c r="J116" s="20"/>
      <c r="K116" s="20"/>
      <c r="L116" s="339"/>
      <c r="M116" s="339"/>
      <c r="N116" s="339"/>
      <c r="O116" s="339"/>
      <c r="P116" s="20"/>
      <c r="R116" s="123"/>
    </row>
    <row r="117" spans="1:21">
      <c r="A117" s="20"/>
      <c r="B117" s="581" t="s">
        <v>275</v>
      </c>
      <c r="C117" s="581"/>
      <c r="D117" s="54"/>
      <c r="E117" s="53"/>
      <c r="F117" s="53"/>
      <c r="G117" s="20"/>
      <c r="H117" s="20"/>
      <c r="I117" s="20"/>
      <c r="J117" s="54"/>
      <c r="K117" s="54"/>
      <c r="L117" s="591" t="s">
        <v>274</v>
      </c>
      <c r="M117" s="591"/>
      <c r="N117" s="591"/>
      <c r="O117" s="54"/>
      <c r="P117" s="20"/>
      <c r="R117" s="123"/>
      <c r="S117" s="20"/>
      <c r="T117" s="20"/>
    </row>
    <row r="118" spans="1:21" ht="15.75">
      <c r="A118" s="20"/>
      <c r="B118" s="581"/>
      <c r="C118" s="581"/>
      <c r="D118" s="54"/>
      <c r="E118" s="615" t="s">
        <v>261</v>
      </c>
      <c r="F118" s="615"/>
      <c r="G118" s="615"/>
      <c r="H118" s="24"/>
      <c r="I118" s="24"/>
      <c r="J118" s="54"/>
      <c r="K118" s="54"/>
      <c r="L118" s="591"/>
      <c r="M118" s="591"/>
      <c r="N118" s="591"/>
      <c r="O118" s="54"/>
      <c r="P118" s="50" t="s">
        <v>251</v>
      </c>
      <c r="R118" s="123"/>
      <c r="S118" s="20"/>
      <c r="T118" s="20"/>
    </row>
    <row r="119" spans="1:21">
      <c r="A119" s="20"/>
      <c r="B119" s="20"/>
      <c r="E119" s="20"/>
      <c r="G119" s="20"/>
      <c r="H119" s="20"/>
      <c r="I119" s="20"/>
      <c r="J119" s="20"/>
      <c r="K119" s="20"/>
      <c r="L119" s="20"/>
      <c r="M119" s="581"/>
      <c r="N119" s="581"/>
      <c r="O119" s="581"/>
      <c r="P119" s="20"/>
      <c r="R119" s="123"/>
    </row>
    <row r="120" spans="1:21" ht="0.6" customHeight="1">
      <c r="A120" s="20"/>
      <c r="B120" s="20"/>
      <c r="E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"/>
    </row>
    <row r="121" spans="1:21" hidden="1">
      <c r="A121" s="20"/>
      <c r="B121" s="20"/>
      <c r="E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"/>
    </row>
    <row r="122" spans="1:21" ht="13.5" thickBot="1">
      <c r="A122" s="20"/>
      <c r="B122" s="20"/>
      <c r="E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"/>
    </row>
    <row r="123" spans="1:21" ht="27" customHeight="1" thickBot="1">
      <c r="A123" s="7" t="s">
        <v>6</v>
      </c>
      <c r="B123" s="578" t="s">
        <v>27</v>
      </c>
      <c r="C123" s="579"/>
      <c r="D123" s="580"/>
      <c r="E123" s="132" t="s">
        <v>28</v>
      </c>
      <c r="F123" s="27"/>
      <c r="G123" s="133"/>
      <c r="H123" s="27"/>
      <c r="I123" s="27"/>
      <c r="J123" s="578" t="s">
        <v>29</v>
      </c>
      <c r="K123" s="580"/>
      <c r="L123" s="139" t="s">
        <v>166</v>
      </c>
      <c r="M123" s="8" t="s">
        <v>165</v>
      </c>
      <c r="N123" s="632" t="s">
        <v>30</v>
      </c>
      <c r="O123" s="633"/>
      <c r="P123" s="132" t="s">
        <v>31</v>
      </c>
      <c r="Q123" s="17" t="s">
        <v>60</v>
      </c>
    </row>
    <row r="124" spans="1:21">
      <c r="A124" s="136"/>
      <c r="B124" s="616">
        <f>E124-B127</f>
        <v>286753917.21999997</v>
      </c>
      <c r="C124" s="638"/>
      <c r="D124" s="639"/>
      <c r="E124" s="616">
        <f>J124+L124+M124+N124+N125+P124+Q124+E127</f>
        <v>288093953.99999994</v>
      </c>
      <c r="F124" s="617"/>
      <c r="G124" s="618"/>
      <c r="H124" s="209"/>
      <c r="I124" s="209"/>
      <c r="J124" s="576">
        <v>0</v>
      </c>
      <c r="K124" s="577"/>
      <c r="L124" s="210">
        <f>M23</f>
        <v>35293730.689999998</v>
      </c>
      <c r="M124" s="211">
        <f>M17+M19</f>
        <v>143983635.47999999</v>
      </c>
      <c r="N124" s="634">
        <f>E45</f>
        <v>108645000</v>
      </c>
      <c r="O124" s="635"/>
      <c r="P124" s="212">
        <f>P52</f>
        <v>0</v>
      </c>
      <c r="Q124" s="213">
        <f>L76</f>
        <v>69850.739999999991</v>
      </c>
      <c r="R124" s="135"/>
    </row>
    <row r="125" spans="1:21">
      <c r="A125" s="137"/>
      <c r="B125" s="10"/>
      <c r="C125" s="161"/>
      <c r="D125" s="161"/>
      <c r="E125" s="10"/>
      <c r="F125" s="10"/>
      <c r="G125" s="10"/>
      <c r="I125" s="10"/>
      <c r="J125" s="10"/>
      <c r="K125" s="10"/>
      <c r="L125" s="11"/>
      <c r="M125" s="12"/>
      <c r="N125" s="636">
        <f>E39</f>
        <v>101737.09</v>
      </c>
      <c r="O125" s="637"/>
      <c r="P125" s="10"/>
      <c r="Q125" s="122"/>
      <c r="R125" s="135"/>
    </row>
    <row r="126" spans="1:21">
      <c r="A126" s="137"/>
      <c r="B126" s="612" t="s">
        <v>32</v>
      </c>
      <c r="C126" s="614"/>
      <c r="D126" s="207"/>
      <c r="E126" s="612" t="s">
        <v>33</v>
      </c>
      <c r="F126" s="613"/>
      <c r="G126" s="614"/>
      <c r="H126" s="207"/>
      <c r="I126" s="207"/>
      <c r="J126" s="206"/>
      <c r="K126" s="208"/>
      <c r="L126" s="11"/>
      <c r="M126" s="12"/>
      <c r="N126" s="13"/>
      <c r="O126" s="10"/>
      <c r="P126" s="10"/>
      <c r="Q126" s="122"/>
      <c r="R126" s="135"/>
    </row>
    <row r="127" spans="1:21">
      <c r="A127" s="137"/>
      <c r="B127" s="606">
        <f>P106</f>
        <v>1340036.7799999998</v>
      </c>
      <c r="C127" s="608"/>
      <c r="D127" s="204"/>
      <c r="E127" s="606">
        <f>N64</f>
        <v>0</v>
      </c>
      <c r="F127" s="607"/>
      <c r="G127" s="608"/>
      <c r="H127" s="204"/>
      <c r="I127" s="204"/>
      <c r="J127" s="203"/>
      <c r="K127" s="205"/>
      <c r="L127" s="11"/>
      <c r="M127" s="12"/>
      <c r="N127" s="13"/>
      <c r="O127" s="10"/>
      <c r="P127" s="10"/>
      <c r="Q127" s="122"/>
      <c r="R127" s="135"/>
    </row>
    <row r="128" spans="1:21">
      <c r="A128" s="9"/>
      <c r="B128" s="10"/>
      <c r="C128" s="161"/>
      <c r="D128" s="161"/>
      <c r="E128" s="10"/>
      <c r="F128" s="10"/>
      <c r="G128" s="10"/>
      <c r="H128" s="10"/>
      <c r="I128" s="10"/>
      <c r="J128" s="10"/>
      <c r="K128" s="10"/>
      <c r="L128" s="11"/>
      <c r="M128" s="12"/>
      <c r="N128" s="13"/>
      <c r="O128" s="10"/>
      <c r="P128" s="10"/>
      <c r="Q128" s="122"/>
    </row>
    <row r="129" spans="1:21" ht="18.75" customHeight="1" thickBot="1">
      <c r="A129" s="15"/>
      <c r="B129" s="197"/>
      <c r="C129" s="198"/>
      <c r="D129" s="198"/>
      <c r="E129" s="197"/>
      <c r="F129" s="197"/>
      <c r="G129" s="197"/>
      <c r="H129" s="197"/>
      <c r="I129" s="197"/>
      <c r="J129" s="197"/>
      <c r="K129" s="197"/>
      <c r="L129" s="199"/>
      <c r="M129" s="200"/>
      <c r="N129" s="201"/>
      <c r="O129" s="197"/>
      <c r="P129" s="197"/>
      <c r="Q129" s="202"/>
    </row>
    <row r="130" spans="1:21">
      <c r="A130" s="20"/>
      <c r="B130" s="20"/>
      <c r="E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21">
      <c r="A131" s="20"/>
      <c r="B131" s="20"/>
      <c r="E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1:21">
      <c r="A132" s="20"/>
      <c r="B132" s="20"/>
      <c r="E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U132" s="1"/>
    </row>
    <row r="133" spans="1:21">
      <c r="A133" s="20"/>
      <c r="B133" s="20"/>
      <c r="E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U260" s="1"/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U261" s="1"/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U262" s="1"/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U263" s="1"/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U264" s="1"/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U265" s="1"/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U266" s="1"/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U267" s="1"/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U268" s="1"/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U269" s="1"/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U270" s="1"/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U271" s="1"/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U272" s="1"/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U273" s="1"/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U274" s="1"/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U275" s="1"/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U276" s="1"/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U277" s="1"/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U278" s="1"/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U279" s="1"/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U280" s="1"/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U281" s="1"/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U282" s="1"/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U283" s="1"/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U284" s="1"/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U285" s="1"/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U286" s="1"/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U287" s="1"/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U288" s="1"/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U289" s="1"/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U290" s="1"/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U291" s="1"/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U292" s="1"/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U293" s="1"/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U294" s="1"/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U295" s="1"/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U296" s="1"/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U297" s="1"/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U298" s="1"/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U299" s="1"/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U300" s="1"/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U301" s="1"/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U302" s="1"/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U303" s="1"/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U304" s="1"/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U305" s="1"/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U306" s="1"/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U307" s="1"/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U308" s="1"/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U309" s="1"/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U310" s="1"/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U311" s="1"/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U312" s="1"/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U313" s="1"/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U314" s="1"/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U315" s="1"/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U316" s="1"/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U317" s="1"/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U318" s="1"/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U319" s="1"/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U320" s="1"/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U321" s="1"/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U322" s="1"/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U323" s="1"/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U324" s="1"/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U325" s="1"/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U326" s="1"/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U327" s="1"/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U328" s="1"/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U329" s="1"/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U330" s="1"/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U331" s="1"/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U332" s="1"/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U333" s="1"/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U334" s="1"/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U335" s="1"/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U336" s="1"/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U337" s="1"/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U338" s="1"/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U339" s="1"/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U340" s="1"/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U341" s="1"/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U342" s="1"/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U343" s="1"/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U344" s="1"/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U345" s="1"/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U346" s="1"/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U347" s="1"/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U348" s="1"/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U349" s="1"/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U350" s="1"/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U351" s="1"/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</sheetData>
  <mergeCells count="305">
    <mergeCell ref="C72:E72"/>
    <mergeCell ref="F72:G72"/>
    <mergeCell ref="H72:K72"/>
    <mergeCell ref="N72:O72"/>
    <mergeCell ref="H41:I41"/>
    <mergeCell ref="J41:K41"/>
    <mergeCell ref="E46:F46"/>
    <mergeCell ref="C71:E71"/>
    <mergeCell ref="F71:G71"/>
    <mergeCell ref="H71:K71"/>
    <mergeCell ref="N71:O71"/>
    <mergeCell ref="J62:K62"/>
    <mergeCell ref="H69:K69"/>
    <mergeCell ref="H49:I49"/>
    <mergeCell ref="B56:F56"/>
    <mergeCell ref="B46:D46"/>
    <mergeCell ref="A48:K48"/>
    <mergeCell ref="G46:P46"/>
    <mergeCell ref="N49:O49"/>
    <mergeCell ref="J51:K51"/>
    <mergeCell ref="F50:G50"/>
    <mergeCell ref="J50:K50"/>
    <mergeCell ref="J52:K52"/>
    <mergeCell ref="B50:C50"/>
    <mergeCell ref="D50:E50"/>
    <mergeCell ref="B40:B44"/>
    <mergeCell ref="C44:D44"/>
    <mergeCell ref="E44:F44"/>
    <mergeCell ref="H44:I44"/>
    <mergeCell ref="J44:K44"/>
    <mergeCell ref="N76:O76"/>
    <mergeCell ref="A78:Q78"/>
    <mergeCell ref="P81:Q81"/>
    <mergeCell ref="P101:Q101"/>
    <mergeCell ref="P100:Q100"/>
    <mergeCell ref="P102:Q102"/>
    <mergeCell ref="P99:Q99"/>
    <mergeCell ref="B82:O82"/>
    <mergeCell ref="P79:Q79"/>
    <mergeCell ref="B79:O79"/>
    <mergeCell ref="P80:Q80"/>
    <mergeCell ref="A76:K76"/>
    <mergeCell ref="B80:O80"/>
    <mergeCell ref="B93:G93"/>
    <mergeCell ref="B99:G99"/>
    <mergeCell ref="H98:O99"/>
    <mergeCell ref="B101:G101"/>
    <mergeCell ref="H100:O101"/>
    <mergeCell ref="P84:Q84"/>
    <mergeCell ref="P85:Q85"/>
    <mergeCell ref="B94:G94"/>
    <mergeCell ref="H89:O89"/>
    <mergeCell ref="P90:Q90"/>
    <mergeCell ref="A88:Q88"/>
    <mergeCell ref="P86:Q86"/>
    <mergeCell ref="A86:O86"/>
    <mergeCell ref="H97:O97"/>
    <mergeCell ref="B92:G92"/>
    <mergeCell ref="H90:O90"/>
    <mergeCell ref="H102:O103"/>
    <mergeCell ref="B84:O84"/>
    <mergeCell ref="B85:O85"/>
    <mergeCell ref="T98:V98"/>
    <mergeCell ref="P98:Q98"/>
    <mergeCell ref="B89:G89"/>
    <mergeCell ref="P89:Q89"/>
    <mergeCell ref="H93:O93"/>
    <mergeCell ref="H92:O92"/>
    <mergeCell ref="P92:Q92"/>
    <mergeCell ref="P96:Q96"/>
    <mergeCell ref="P94:Q94"/>
    <mergeCell ref="P93:Q93"/>
    <mergeCell ref="H94:O94"/>
    <mergeCell ref="H95:O95"/>
    <mergeCell ref="B95:G95"/>
    <mergeCell ref="B91:G91"/>
    <mergeCell ref="H96:O96"/>
    <mergeCell ref="B90:G90"/>
    <mergeCell ref="B97:G97"/>
    <mergeCell ref="B98:G98"/>
    <mergeCell ref="P91:Q91"/>
    <mergeCell ref="P95:Q95"/>
    <mergeCell ref="H91:O91"/>
    <mergeCell ref="B96:G96"/>
    <mergeCell ref="P97:Q97"/>
    <mergeCell ref="E127:G127"/>
    <mergeCell ref="B100:G100"/>
    <mergeCell ref="E126:G126"/>
    <mergeCell ref="E118:G118"/>
    <mergeCell ref="B102:G102"/>
    <mergeCell ref="B126:C126"/>
    <mergeCell ref="E124:G124"/>
    <mergeCell ref="B127:C127"/>
    <mergeCell ref="A106:G106"/>
    <mergeCell ref="B104:G104"/>
    <mergeCell ref="B108:O108"/>
    <mergeCell ref="B111:O111"/>
    <mergeCell ref="B110:O110"/>
    <mergeCell ref="H106:O106"/>
    <mergeCell ref="B105:G105"/>
    <mergeCell ref="H105:O105"/>
    <mergeCell ref="B103:G103"/>
    <mergeCell ref="B114:E115"/>
    <mergeCell ref="B117:C118"/>
    <mergeCell ref="N123:O123"/>
    <mergeCell ref="N124:O124"/>
    <mergeCell ref="N125:O125"/>
    <mergeCell ref="B124:D124"/>
    <mergeCell ref="H104:O104"/>
    <mergeCell ref="O33:P33"/>
    <mergeCell ref="J36:K36"/>
    <mergeCell ref="J124:K124"/>
    <mergeCell ref="B123:D123"/>
    <mergeCell ref="M119:O119"/>
    <mergeCell ref="J123:K123"/>
    <mergeCell ref="P108:Q108"/>
    <mergeCell ref="P111:Q111"/>
    <mergeCell ref="P110:Q110"/>
    <mergeCell ref="P106:Q106"/>
    <mergeCell ref="P107:Q107"/>
    <mergeCell ref="L117:N118"/>
    <mergeCell ref="L114:O115"/>
    <mergeCell ref="N74:O74"/>
    <mergeCell ref="B81:O81"/>
    <mergeCell ref="N73:O73"/>
    <mergeCell ref="N75:O75"/>
    <mergeCell ref="C69:E69"/>
    <mergeCell ref="F69:G69"/>
    <mergeCell ref="E40:F40"/>
    <mergeCell ref="A73:K73"/>
    <mergeCell ref="C70:E70"/>
    <mergeCell ref="P82:Q82"/>
    <mergeCell ref="P83:Q83"/>
    <mergeCell ref="C74:E74"/>
    <mergeCell ref="F74:G74"/>
    <mergeCell ref="H74:K74"/>
    <mergeCell ref="E45:F45"/>
    <mergeCell ref="C42:D42"/>
    <mergeCell ref="E42:F42"/>
    <mergeCell ref="H42:I42"/>
    <mergeCell ref="G45:P45"/>
    <mergeCell ref="C43:D43"/>
    <mergeCell ref="E43:F43"/>
    <mergeCell ref="H43:I43"/>
    <mergeCell ref="J43:K43"/>
    <mergeCell ref="N57:O57"/>
    <mergeCell ref="G55:H55"/>
    <mergeCell ref="H52:I52"/>
    <mergeCell ref="B49:C49"/>
    <mergeCell ref="F49:G49"/>
    <mergeCell ref="B55:F55"/>
    <mergeCell ref="D49:E49"/>
    <mergeCell ref="J49:K49"/>
    <mergeCell ref="A54:K54"/>
    <mergeCell ref="A52:G52"/>
    <mergeCell ref="B51:G51"/>
    <mergeCell ref="A50:A51"/>
    <mergeCell ref="C40:D40"/>
    <mergeCell ref="F70:G70"/>
    <mergeCell ref="H70:K70"/>
    <mergeCell ref="N70:O70"/>
    <mergeCell ref="J37:K37"/>
    <mergeCell ref="H33:I34"/>
    <mergeCell ref="G39:P39"/>
    <mergeCell ref="L33:L34"/>
    <mergeCell ref="B59:L59"/>
    <mergeCell ref="B67:B68"/>
    <mergeCell ref="M67:M68"/>
    <mergeCell ref="H50:I50"/>
    <mergeCell ref="H51:I51"/>
    <mergeCell ref="N69:O69"/>
    <mergeCell ref="N50:O50"/>
    <mergeCell ref="N51:O51"/>
    <mergeCell ref="N52:O52"/>
    <mergeCell ref="N60:O60"/>
    <mergeCell ref="N63:O63"/>
    <mergeCell ref="N59:O59"/>
    <mergeCell ref="N62:O62"/>
    <mergeCell ref="N61:O61"/>
    <mergeCell ref="J38:K38"/>
    <mergeCell ref="E39:F39"/>
    <mergeCell ref="P104:Q104"/>
    <mergeCell ref="P103:Q103"/>
    <mergeCell ref="P105:Q105"/>
    <mergeCell ref="L67:L68"/>
    <mergeCell ref="C67:E68"/>
    <mergeCell ref="Q67:Q68"/>
    <mergeCell ref="N64:O64"/>
    <mergeCell ref="N55:O55"/>
    <mergeCell ref="N56:O56"/>
    <mergeCell ref="G56:H56"/>
    <mergeCell ref="N58:O58"/>
    <mergeCell ref="A64:L64"/>
    <mergeCell ref="A67:A68"/>
    <mergeCell ref="F67:G68"/>
    <mergeCell ref="B63:L63"/>
    <mergeCell ref="A66:K66"/>
    <mergeCell ref="P67:P68"/>
    <mergeCell ref="N67:O68"/>
    <mergeCell ref="H67:K68"/>
    <mergeCell ref="B83:O83"/>
    <mergeCell ref="A75:K75"/>
    <mergeCell ref="A60:A61"/>
    <mergeCell ref="A58:A59"/>
    <mergeCell ref="J58:K58"/>
    <mergeCell ref="A4:H4"/>
    <mergeCell ref="N7:N8"/>
    <mergeCell ref="O7:O8"/>
    <mergeCell ref="Q33:Q34"/>
    <mergeCell ref="A7:A8"/>
    <mergeCell ref="A9:A17"/>
    <mergeCell ref="H35:I35"/>
    <mergeCell ref="A35:A39"/>
    <mergeCell ref="C39:D39"/>
    <mergeCell ref="A18:A19"/>
    <mergeCell ref="A26:G26"/>
    <mergeCell ref="E35:F35"/>
    <mergeCell ref="L7:L8"/>
    <mergeCell ref="J35:K35"/>
    <mergeCell ref="M33:N33"/>
    <mergeCell ref="N28:P28"/>
    <mergeCell ref="N29:P29"/>
    <mergeCell ref="H37:I37"/>
    <mergeCell ref="H38:I38"/>
    <mergeCell ref="M26:N26"/>
    <mergeCell ref="L28:M28"/>
    <mergeCell ref="N27:P27"/>
    <mergeCell ref="J30:K30"/>
    <mergeCell ref="A30:I30"/>
    <mergeCell ref="A1:L1"/>
    <mergeCell ref="A2:K3"/>
    <mergeCell ref="L2:Q3"/>
    <mergeCell ref="A28:A29"/>
    <mergeCell ref="B27:E27"/>
    <mergeCell ref="M5:Q5"/>
    <mergeCell ref="A5:C5"/>
    <mergeCell ref="L29:M29"/>
    <mergeCell ref="J7:J8"/>
    <mergeCell ref="M7:M8"/>
    <mergeCell ref="A24:I24"/>
    <mergeCell ref="A6:Q6"/>
    <mergeCell ref="F7:F8"/>
    <mergeCell ref="Q7:Q8"/>
    <mergeCell ref="P7:P8"/>
    <mergeCell ref="C7:C8"/>
    <mergeCell ref="J27:K27"/>
    <mergeCell ref="K26:L26"/>
    <mergeCell ref="J28:K28"/>
    <mergeCell ref="B23:I23"/>
    <mergeCell ref="J4:Q4"/>
    <mergeCell ref="I7:I8"/>
    <mergeCell ref="K7:K8"/>
    <mergeCell ref="O26:P26"/>
    <mergeCell ref="L27:M27"/>
    <mergeCell ref="J29:K29"/>
    <mergeCell ref="A32:K32"/>
    <mergeCell ref="B7:B8"/>
    <mergeCell ref="B19:I19"/>
    <mergeCell ref="B29:I29"/>
    <mergeCell ref="G7:G8"/>
    <mergeCell ref="E7:E8"/>
    <mergeCell ref="F28:I28"/>
    <mergeCell ref="F27:I27"/>
    <mergeCell ref="B28:E28"/>
    <mergeCell ref="H7:H8"/>
    <mergeCell ref="B17:I17"/>
    <mergeCell ref="A20:A23"/>
    <mergeCell ref="D7:D8"/>
    <mergeCell ref="N30:P30"/>
    <mergeCell ref="J33:K34"/>
    <mergeCell ref="A40:A45"/>
    <mergeCell ref="C41:D41"/>
    <mergeCell ref="J40:K40"/>
    <mergeCell ref="C45:D45"/>
    <mergeCell ref="A33:A34"/>
    <mergeCell ref="C37:D37"/>
    <mergeCell ref="E36:F36"/>
    <mergeCell ref="E37:F37"/>
    <mergeCell ref="C35:D35"/>
    <mergeCell ref="C34:D34"/>
    <mergeCell ref="E34:F34"/>
    <mergeCell ref="B33:B34"/>
    <mergeCell ref="H36:I36"/>
    <mergeCell ref="B35:B38"/>
    <mergeCell ref="C38:D38"/>
    <mergeCell ref="E38:F38"/>
    <mergeCell ref="C33:G33"/>
    <mergeCell ref="C36:D36"/>
    <mergeCell ref="E41:F41"/>
    <mergeCell ref="L30:M30"/>
    <mergeCell ref="H40:I40"/>
    <mergeCell ref="J42:K42"/>
    <mergeCell ref="A56:A57"/>
    <mergeCell ref="B58:F58"/>
    <mergeCell ref="J55:K55"/>
    <mergeCell ref="A62:A63"/>
    <mergeCell ref="J60:K60"/>
    <mergeCell ref="B61:L61"/>
    <mergeCell ref="B62:F62"/>
    <mergeCell ref="B60:F60"/>
    <mergeCell ref="G62:H62"/>
    <mergeCell ref="G60:H60"/>
    <mergeCell ref="J56:K56"/>
    <mergeCell ref="G58:H58"/>
    <mergeCell ref="B57:L57"/>
  </mergeCells>
  <phoneticPr fontId="0" type="noConversion"/>
  <printOptions horizontalCentered="1"/>
  <pageMargins left="0.59055118110236227" right="0.39370078740157483" top="0.39370078740157483" bottom="0.39370078740157483" header="0" footer="0"/>
  <pageSetup paperSize="9" scale="35" fitToHeight="2" orientation="portrait" r:id="rId1"/>
  <headerFooter alignWithMargins="0"/>
  <rowBreaks count="2" manualBreakCount="2">
    <brk id="86" max="16" man="1"/>
    <brk id="12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31"/>
  <sheetViews>
    <sheetView view="pageBreakPreview" topLeftCell="A17" zoomScale="115" zoomScaleSheetLayoutView="115" workbookViewId="0">
      <selection activeCell="B24" sqref="B24"/>
    </sheetView>
  </sheetViews>
  <sheetFormatPr defaultRowHeight="12.75"/>
  <cols>
    <col min="1" max="1" width="3.85546875" customWidth="1"/>
    <col min="2" max="2" width="66.5703125" customWidth="1"/>
    <col min="3" max="3" width="32.42578125" customWidth="1"/>
  </cols>
  <sheetData>
    <row r="1" spans="1:3" ht="78" customHeight="1">
      <c r="A1" s="711" t="s">
        <v>217</v>
      </c>
      <c r="B1" s="712"/>
      <c r="C1" s="712"/>
    </row>
    <row r="2" spans="1:3" ht="15">
      <c r="A2" s="217">
        <v>1</v>
      </c>
      <c r="B2" s="217" t="s">
        <v>185</v>
      </c>
      <c r="C2" s="218">
        <f>ЧВА!I4</f>
        <v>45932</v>
      </c>
    </row>
    <row r="3" spans="1:3" ht="15">
      <c r="A3" s="217">
        <v>2</v>
      </c>
      <c r="B3" s="217" t="s">
        <v>186</v>
      </c>
      <c r="C3" s="219">
        <v>33238312</v>
      </c>
    </row>
    <row r="4" spans="1:3" ht="62.25" customHeight="1">
      <c r="A4" s="220">
        <v>3</v>
      </c>
      <c r="B4" s="220" t="s">
        <v>187</v>
      </c>
      <c r="C4" s="221" t="s">
        <v>216</v>
      </c>
    </row>
    <row r="5" spans="1:3" ht="15">
      <c r="A5" s="217">
        <v>4</v>
      </c>
      <c r="B5" s="217" t="s">
        <v>188</v>
      </c>
      <c r="C5" s="222">
        <v>33262460</v>
      </c>
    </row>
    <row r="6" spans="1:3" ht="33.75" customHeight="1">
      <c r="A6" s="217">
        <v>5</v>
      </c>
      <c r="B6" s="217" t="s">
        <v>189</v>
      </c>
      <c r="C6" s="221" t="s">
        <v>214</v>
      </c>
    </row>
    <row r="7" spans="1:3" ht="18">
      <c r="A7" s="217">
        <v>6</v>
      </c>
      <c r="B7" s="217" t="s">
        <v>219</v>
      </c>
      <c r="C7" s="219" t="s">
        <v>215</v>
      </c>
    </row>
    <row r="8" spans="1:3" ht="15">
      <c r="A8" s="217">
        <v>7</v>
      </c>
      <c r="B8" s="217" t="s">
        <v>190</v>
      </c>
      <c r="C8" s="223">
        <f>ЧВА!P86</f>
        <v>288093954</v>
      </c>
    </row>
    <row r="9" spans="1:3" ht="15">
      <c r="A9" s="217">
        <v>8</v>
      </c>
      <c r="B9" s="217" t="s">
        <v>191</v>
      </c>
      <c r="C9" s="223">
        <f>ЧВА!M24</f>
        <v>179277366.16999999</v>
      </c>
    </row>
    <row r="10" spans="1:3" ht="15">
      <c r="A10" s="217">
        <v>9</v>
      </c>
      <c r="B10" s="217" t="s">
        <v>218</v>
      </c>
      <c r="C10" s="223">
        <f>ЧВА!E46</f>
        <v>108746737.09</v>
      </c>
    </row>
    <row r="11" spans="1:3" ht="15">
      <c r="A11" s="217">
        <v>10</v>
      </c>
      <c r="B11" s="217" t="s">
        <v>192</v>
      </c>
      <c r="C11" s="224">
        <f>ЧВА!P81</f>
        <v>0</v>
      </c>
    </row>
    <row r="12" spans="1:3" ht="15">
      <c r="A12" s="217">
        <v>11</v>
      </c>
      <c r="B12" s="217" t="s">
        <v>193</v>
      </c>
      <c r="C12" s="224">
        <f>ЧВА!P83</f>
        <v>0</v>
      </c>
    </row>
    <row r="13" spans="1:3" ht="15">
      <c r="A13" s="217">
        <v>12</v>
      </c>
      <c r="B13" s="217" t="s">
        <v>194</v>
      </c>
      <c r="C13" s="224">
        <f>ЧВА!P84</f>
        <v>0</v>
      </c>
    </row>
    <row r="14" spans="1:3" ht="15">
      <c r="A14" s="217">
        <v>13</v>
      </c>
      <c r="B14" s="217" t="s">
        <v>195</v>
      </c>
      <c r="C14" s="223">
        <f>ЧВА!L76</f>
        <v>69850.739999999991</v>
      </c>
    </row>
    <row r="15" spans="1:3" ht="15">
      <c r="A15" s="217">
        <v>14</v>
      </c>
      <c r="B15" s="217" t="s">
        <v>196</v>
      </c>
      <c r="C15" s="223">
        <f>ЧВА!P106</f>
        <v>1340036.7799999998</v>
      </c>
    </row>
    <row r="16" spans="1:3" ht="15">
      <c r="A16" s="217">
        <v>15</v>
      </c>
      <c r="B16" s="217" t="s">
        <v>197</v>
      </c>
      <c r="C16" s="224">
        <f>ЧВА!P90</f>
        <v>0</v>
      </c>
    </row>
    <row r="17" spans="1:3" ht="22.5" customHeight="1">
      <c r="A17" s="217">
        <v>16</v>
      </c>
      <c r="B17" s="217" t="s">
        <v>198</v>
      </c>
      <c r="C17" s="224">
        <f>ЧВА!P91</f>
        <v>0</v>
      </c>
    </row>
    <row r="18" spans="1:3" ht="30" customHeight="1">
      <c r="A18" s="217">
        <v>17</v>
      </c>
      <c r="B18" s="217" t="s">
        <v>199</v>
      </c>
      <c r="C18" s="224">
        <f>ЧВА!P92</f>
        <v>0</v>
      </c>
    </row>
    <row r="19" spans="1:3" ht="61.5" customHeight="1">
      <c r="A19" s="217">
        <v>18</v>
      </c>
      <c r="B19" s="217" t="s">
        <v>200</v>
      </c>
      <c r="C19" s="223">
        <f>ЧВА!P93</f>
        <v>0</v>
      </c>
    </row>
    <row r="20" spans="1:3" ht="30">
      <c r="A20" s="217">
        <v>19</v>
      </c>
      <c r="B20" s="217" t="s">
        <v>201</v>
      </c>
      <c r="C20" s="223">
        <f>ЧВА!R100</f>
        <v>575529.6</v>
      </c>
    </row>
    <row r="21" spans="1:3" ht="30.75" customHeight="1">
      <c r="A21" s="217">
        <v>20</v>
      </c>
      <c r="B21" s="217" t="s">
        <v>202</v>
      </c>
      <c r="C21" s="223">
        <f>ЧВА!R98</f>
        <v>760652.99</v>
      </c>
    </row>
    <row r="22" spans="1:3" ht="18" customHeight="1">
      <c r="A22" s="217">
        <v>21</v>
      </c>
      <c r="B22" s="217" t="s">
        <v>203</v>
      </c>
      <c r="C22" s="223">
        <f>ЧВА!R102</f>
        <v>3854.19</v>
      </c>
    </row>
    <row r="23" spans="1:3" ht="29.25" customHeight="1">
      <c r="A23" s="217">
        <v>22</v>
      </c>
      <c r="B23" s="217" t="s">
        <v>204</v>
      </c>
      <c r="C23" s="223">
        <f>ЧВА!P104</f>
        <v>0</v>
      </c>
    </row>
    <row r="24" spans="1:3" ht="36.75" customHeight="1">
      <c r="A24" s="217">
        <v>23</v>
      </c>
      <c r="B24" s="217" t="s">
        <v>205</v>
      </c>
      <c r="C24" s="223">
        <f>ЧВА!P94</f>
        <v>0</v>
      </c>
    </row>
    <row r="25" spans="1:3" ht="30">
      <c r="A25" s="217">
        <v>24</v>
      </c>
      <c r="B25" s="217" t="s">
        <v>206</v>
      </c>
      <c r="C25" s="223">
        <f>ЧВА!P95</f>
        <v>0</v>
      </c>
    </row>
    <row r="26" spans="1:3" ht="37.5" customHeight="1">
      <c r="A26" s="217">
        <v>25</v>
      </c>
      <c r="B26" s="217" t="s">
        <v>207</v>
      </c>
      <c r="C26" s="223">
        <f>ЧВА!P96</f>
        <v>0</v>
      </c>
    </row>
    <row r="27" spans="1:3" ht="45.75" customHeight="1">
      <c r="A27" s="217">
        <v>26</v>
      </c>
      <c r="B27" s="217" t="s">
        <v>208</v>
      </c>
      <c r="C27" s="223">
        <f>ЧВА!P97</f>
        <v>0</v>
      </c>
    </row>
    <row r="28" spans="1:3" ht="15">
      <c r="A28" s="217">
        <v>27</v>
      </c>
      <c r="B28" s="217" t="s">
        <v>209</v>
      </c>
      <c r="C28" s="223">
        <f>ЧВА!P105</f>
        <v>0</v>
      </c>
    </row>
    <row r="29" spans="1:3" ht="15">
      <c r="A29" s="217">
        <v>28</v>
      </c>
      <c r="B29" s="217" t="s">
        <v>210</v>
      </c>
      <c r="C29" s="223">
        <f>ЧВА!P108</f>
        <v>286753917.22000003</v>
      </c>
    </row>
    <row r="30" spans="1:3" ht="15">
      <c r="A30" s="217">
        <v>29</v>
      </c>
      <c r="B30" s="217" t="s">
        <v>211</v>
      </c>
      <c r="C30" s="225">
        <f>ЧВА!P110</f>
        <v>51120575.506200001</v>
      </c>
    </row>
    <row r="31" spans="1:3" ht="15">
      <c r="A31" s="217">
        <v>30</v>
      </c>
      <c r="B31" s="217" t="s">
        <v>212</v>
      </c>
      <c r="C31" s="226">
        <f>ЧВА!P111</f>
        <v>5.6093640257477499</v>
      </c>
    </row>
  </sheetData>
  <mergeCells count="1">
    <mergeCell ref="A1:C1"/>
  </mergeCells>
  <pageMargins left="0.2" right="0" top="0" bottom="0" header="0.33" footer="0.31496062992125984"/>
  <pageSetup paperSize="9" scale="98" orientation="portrait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94"/>
  <sheetViews>
    <sheetView zoomScaleSheetLayoutView="100" workbookViewId="0">
      <pane ySplit="1" topLeftCell="A60" activePane="bottomLeft" state="frozen"/>
      <selection pane="bottomLeft" activeCell="F74" sqref="F74"/>
    </sheetView>
  </sheetViews>
  <sheetFormatPr defaultRowHeight="12.75"/>
  <cols>
    <col min="1" max="1" width="12.42578125" customWidth="1"/>
    <col min="2" max="2" width="18.42578125" customWidth="1"/>
    <col min="3" max="3" width="22.42578125" customWidth="1"/>
    <col min="4" max="4" width="24.5703125" customWidth="1"/>
    <col min="7" max="7" width="13.5703125" bestFit="1" customWidth="1"/>
    <col min="257" max="257" width="12.42578125" customWidth="1"/>
    <col min="258" max="258" width="18.42578125" customWidth="1"/>
    <col min="259" max="259" width="22.42578125" customWidth="1"/>
    <col min="260" max="260" width="24.5703125" customWidth="1"/>
    <col min="263" max="263" width="13.5703125" bestFit="1" customWidth="1"/>
    <col min="513" max="513" width="12.42578125" customWidth="1"/>
    <col min="514" max="514" width="18.42578125" customWidth="1"/>
    <col min="515" max="515" width="22.42578125" customWidth="1"/>
    <col min="516" max="516" width="24.5703125" customWidth="1"/>
    <col min="519" max="519" width="13.5703125" bestFit="1" customWidth="1"/>
    <col min="769" max="769" width="12.42578125" customWidth="1"/>
    <col min="770" max="770" width="18.42578125" customWidth="1"/>
    <col min="771" max="771" width="22.42578125" customWidth="1"/>
    <col min="772" max="772" width="24.5703125" customWidth="1"/>
    <col min="775" max="775" width="13.5703125" bestFit="1" customWidth="1"/>
    <col min="1025" max="1025" width="12.42578125" customWidth="1"/>
    <col min="1026" max="1026" width="18.42578125" customWidth="1"/>
    <col min="1027" max="1027" width="22.42578125" customWidth="1"/>
    <col min="1028" max="1028" width="24.5703125" customWidth="1"/>
    <col min="1031" max="1031" width="13.5703125" bestFit="1" customWidth="1"/>
    <col min="1281" max="1281" width="12.42578125" customWidth="1"/>
    <col min="1282" max="1282" width="18.42578125" customWidth="1"/>
    <col min="1283" max="1283" width="22.42578125" customWidth="1"/>
    <col min="1284" max="1284" width="24.5703125" customWidth="1"/>
    <col min="1287" max="1287" width="13.5703125" bestFit="1" customWidth="1"/>
    <col min="1537" max="1537" width="12.42578125" customWidth="1"/>
    <col min="1538" max="1538" width="18.42578125" customWidth="1"/>
    <col min="1539" max="1539" width="22.42578125" customWidth="1"/>
    <col min="1540" max="1540" width="24.5703125" customWidth="1"/>
    <col min="1543" max="1543" width="13.5703125" bestFit="1" customWidth="1"/>
    <col min="1793" max="1793" width="12.42578125" customWidth="1"/>
    <col min="1794" max="1794" width="18.42578125" customWidth="1"/>
    <col min="1795" max="1795" width="22.42578125" customWidth="1"/>
    <col min="1796" max="1796" width="24.5703125" customWidth="1"/>
    <col min="1799" max="1799" width="13.5703125" bestFit="1" customWidth="1"/>
    <col min="2049" max="2049" width="12.42578125" customWidth="1"/>
    <col min="2050" max="2050" width="18.42578125" customWidth="1"/>
    <col min="2051" max="2051" width="22.42578125" customWidth="1"/>
    <col min="2052" max="2052" width="24.5703125" customWidth="1"/>
    <col min="2055" max="2055" width="13.5703125" bestFit="1" customWidth="1"/>
    <col min="2305" max="2305" width="12.42578125" customWidth="1"/>
    <col min="2306" max="2306" width="18.42578125" customWidth="1"/>
    <col min="2307" max="2307" width="22.42578125" customWidth="1"/>
    <col min="2308" max="2308" width="24.5703125" customWidth="1"/>
    <col min="2311" max="2311" width="13.5703125" bestFit="1" customWidth="1"/>
    <col min="2561" max="2561" width="12.42578125" customWidth="1"/>
    <col min="2562" max="2562" width="18.42578125" customWidth="1"/>
    <col min="2563" max="2563" width="22.42578125" customWidth="1"/>
    <col min="2564" max="2564" width="24.5703125" customWidth="1"/>
    <col min="2567" max="2567" width="13.5703125" bestFit="1" customWidth="1"/>
    <col min="2817" max="2817" width="12.42578125" customWidth="1"/>
    <col min="2818" max="2818" width="18.42578125" customWidth="1"/>
    <col min="2819" max="2819" width="22.42578125" customWidth="1"/>
    <col min="2820" max="2820" width="24.5703125" customWidth="1"/>
    <col min="2823" max="2823" width="13.5703125" bestFit="1" customWidth="1"/>
    <col min="3073" max="3073" width="12.42578125" customWidth="1"/>
    <col min="3074" max="3074" width="18.42578125" customWidth="1"/>
    <col min="3075" max="3075" width="22.42578125" customWidth="1"/>
    <col min="3076" max="3076" width="24.5703125" customWidth="1"/>
    <col min="3079" max="3079" width="13.5703125" bestFit="1" customWidth="1"/>
    <col min="3329" max="3329" width="12.42578125" customWidth="1"/>
    <col min="3330" max="3330" width="18.42578125" customWidth="1"/>
    <col min="3331" max="3331" width="22.42578125" customWidth="1"/>
    <col min="3332" max="3332" width="24.5703125" customWidth="1"/>
    <col min="3335" max="3335" width="13.5703125" bestFit="1" customWidth="1"/>
    <col min="3585" max="3585" width="12.42578125" customWidth="1"/>
    <col min="3586" max="3586" width="18.42578125" customWidth="1"/>
    <col min="3587" max="3587" width="22.42578125" customWidth="1"/>
    <col min="3588" max="3588" width="24.5703125" customWidth="1"/>
    <col min="3591" max="3591" width="13.5703125" bestFit="1" customWidth="1"/>
    <col min="3841" max="3841" width="12.42578125" customWidth="1"/>
    <col min="3842" max="3842" width="18.42578125" customWidth="1"/>
    <col min="3843" max="3843" width="22.42578125" customWidth="1"/>
    <col min="3844" max="3844" width="24.5703125" customWidth="1"/>
    <col min="3847" max="3847" width="13.5703125" bestFit="1" customWidth="1"/>
    <col min="4097" max="4097" width="12.42578125" customWidth="1"/>
    <col min="4098" max="4098" width="18.42578125" customWidth="1"/>
    <col min="4099" max="4099" width="22.42578125" customWidth="1"/>
    <col min="4100" max="4100" width="24.5703125" customWidth="1"/>
    <col min="4103" max="4103" width="13.5703125" bestFit="1" customWidth="1"/>
    <col min="4353" max="4353" width="12.42578125" customWidth="1"/>
    <col min="4354" max="4354" width="18.42578125" customWidth="1"/>
    <col min="4355" max="4355" width="22.42578125" customWidth="1"/>
    <col min="4356" max="4356" width="24.5703125" customWidth="1"/>
    <col min="4359" max="4359" width="13.5703125" bestFit="1" customWidth="1"/>
    <col min="4609" max="4609" width="12.42578125" customWidth="1"/>
    <col min="4610" max="4610" width="18.42578125" customWidth="1"/>
    <col min="4611" max="4611" width="22.42578125" customWidth="1"/>
    <col min="4612" max="4612" width="24.5703125" customWidth="1"/>
    <col min="4615" max="4615" width="13.5703125" bestFit="1" customWidth="1"/>
    <col min="4865" max="4865" width="12.42578125" customWidth="1"/>
    <col min="4866" max="4866" width="18.42578125" customWidth="1"/>
    <col min="4867" max="4867" width="22.42578125" customWidth="1"/>
    <col min="4868" max="4868" width="24.5703125" customWidth="1"/>
    <col min="4871" max="4871" width="13.5703125" bestFit="1" customWidth="1"/>
    <col min="5121" max="5121" width="12.42578125" customWidth="1"/>
    <col min="5122" max="5122" width="18.42578125" customWidth="1"/>
    <col min="5123" max="5123" width="22.42578125" customWidth="1"/>
    <col min="5124" max="5124" width="24.5703125" customWidth="1"/>
    <col min="5127" max="5127" width="13.5703125" bestFit="1" customWidth="1"/>
    <col min="5377" max="5377" width="12.42578125" customWidth="1"/>
    <col min="5378" max="5378" width="18.42578125" customWidth="1"/>
    <col min="5379" max="5379" width="22.42578125" customWidth="1"/>
    <col min="5380" max="5380" width="24.5703125" customWidth="1"/>
    <col min="5383" max="5383" width="13.5703125" bestFit="1" customWidth="1"/>
    <col min="5633" max="5633" width="12.42578125" customWidth="1"/>
    <col min="5634" max="5634" width="18.42578125" customWidth="1"/>
    <col min="5635" max="5635" width="22.42578125" customWidth="1"/>
    <col min="5636" max="5636" width="24.5703125" customWidth="1"/>
    <col min="5639" max="5639" width="13.5703125" bestFit="1" customWidth="1"/>
    <col min="5889" max="5889" width="12.42578125" customWidth="1"/>
    <col min="5890" max="5890" width="18.42578125" customWidth="1"/>
    <col min="5891" max="5891" width="22.42578125" customWidth="1"/>
    <col min="5892" max="5892" width="24.5703125" customWidth="1"/>
    <col min="5895" max="5895" width="13.5703125" bestFit="1" customWidth="1"/>
    <col min="6145" max="6145" width="12.42578125" customWidth="1"/>
    <col min="6146" max="6146" width="18.42578125" customWidth="1"/>
    <col min="6147" max="6147" width="22.42578125" customWidth="1"/>
    <col min="6148" max="6148" width="24.5703125" customWidth="1"/>
    <col min="6151" max="6151" width="13.5703125" bestFit="1" customWidth="1"/>
    <col min="6401" max="6401" width="12.42578125" customWidth="1"/>
    <col min="6402" max="6402" width="18.42578125" customWidth="1"/>
    <col min="6403" max="6403" width="22.42578125" customWidth="1"/>
    <col min="6404" max="6404" width="24.5703125" customWidth="1"/>
    <col min="6407" max="6407" width="13.5703125" bestFit="1" customWidth="1"/>
    <col min="6657" max="6657" width="12.42578125" customWidth="1"/>
    <col min="6658" max="6658" width="18.42578125" customWidth="1"/>
    <col min="6659" max="6659" width="22.42578125" customWidth="1"/>
    <col min="6660" max="6660" width="24.5703125" customWidth="1"/>
    <col min="6663" max="6663" width="13.5703125" bestFit="1" customWidth="1"/>
    <col min="6913" max="6913" width="12.42578125" customWidth="1"/>
    <col min="6914" max="6914" width="18.42578125" customWidth="1"/>
    <col min="6915" max="6915" width="22.42578125" customWidth="1"/>
    <col min="6916" max="6916" width="24.5703125" customWidth="1"/>
    <col min="6919" max="6919" width="13.5703125" bestFit="1" customWidth="1"/>
    <col min="7169" max="7169" width="12.42578125" customWidth="1"/>
    <col min="7170" max="7170" width="18.42578125" customWidth="1"/>
    <col min="7171" max="7171" width="22.42578125" customWidth="1"/>
    <col min="7172" max="7172" width="24.5703125" customWidth="1"/>
    <col min="7175" max="7175" width="13.5703125" bestFit="1" customWidth="1"/>
    <col min="7425" max="7425" width="12.42578125" customWidth="1"/>
    <col min="7426" max="7426" width="18.42578125" customWidth="1"/>
    <col min="7427" max="7427" width="22.42578125" customWidth="1"/>
    <col min="7428" max="7428" width="24.5703125" customWidth="1"/>
    <col min="7431" max="7431" width="13.5703125" bestFit="1" customWidth="1"/>
    <col min="7681" max="7681" width="12.42578125" customWidth="1"/>
    <col min="7682" max="7682" width="18.42578125" customWidth="1"/>
    <col min="7683" max="7683" width="22.42578125" customWidth="1"/>
    <col min="7684" max="7684" width="24.5703125" customWidth="1"/>
    <col min="7687" max="7687" width="13.5703125" bestFit="1" customWidth="1"/>
    <col min="7937" max="7937" width="12.42578125" customWidth="1"/>
    <col min="7938" max="7938" width="18.42578125" customWidth="1"/>
    <col min="7939" max="7939" width="22.42578125" customWidth="1"/>
    <col min="7940" max="7940" width="24.5703125" customWidth="1"/>
    <col min="7943" max="7943" width="13.5703125" bestFit="1" customWidth="1"/>
    <col min="8193" max="8193" width="12.42578125" customWidth="1"/>
    <col min="8194" max="8194" width="18.42578125" customWidth="1"/>
    <col min="8195" max="8195" width="22.42578125" customWidth="1"/>
    <col min="8196" max="8196" width="24.5703125" customWidth="1"/>
    <col min="8199" max="8199" width="13.5703125" bestFit="1" customWidth="1"/>
    <col min="8449" max="8449" width="12.42578125" customWidth="1"/>
    <col min="8450" max="8450" width="18.42578125" customWidth="1"/>
    <col min="8451" max="8451" width="22.42578125" customWidth="1"/>
    <col min="8452" max="8452" width="24.5703125" customWidth="1"/>
    <col min="8455" max="8455" width="13.5703125" bestFit="1" customWidth="1"/>
    <col min="8705" max="8705" width="12.42578125" customWidth="1"/>
    <col min="8706" max="8706" width="18.42578125" customWidth="1"/>
    <col min="8707" max="8707" width="22.42578125" customWidth="1"/>
    <col min="8708" max="8708" width="24.5703125" customWidth="1"/>
    <col min="8711" max="8711" width="13.5703125" bestFit="1" customWidth="1"/>
    <col min="8961" max="8961" width="12.42578125" customWidth="1"/>
    <col min="8962" max="8962" width="18.42578125" customWidth="1"/>
    <col min="8963" max="8963" width="22.42578125" customWidth="1"/>
    <col min="8964" max="8964" width="24.5703125" customWidth="1"/>
    <col min="8967" max="8967" width="13.5703125" bestFit="1" customWidth="1"/>
    <col min="9217" max="9217" width="12.42578125" customWidth="1"/>
    <col min="9218" max="9218" width="18.42578125" customWidth="1"/>
    <col min="9219" max="9219" width="22.42578125" customWidth="1"/>
    <col min="9220" max="9220" width="24.5703125" customWidth="1"/>
    <col min="9223" max="9223" width="13.5703125" bestFit="1" customWidth="1"/>
    <col min="9473" max="9473" width="12.42578125" customWidth="1"/>
    <col min="9474" max="9474" width="18.42578125" customWidth="1"/>
    <col min="9475" max="9475" width="22.42578125" customWidth="1"/>
    <col min="9476" max="9476" width="24.5703125" customWidth="1"/>
    <col min="9479" max="9479" width="13.5703125" bestFit="1" customWidth="1"/>
    <col min="9729" max="9729" width="12.42578125" customWidth="1"/>
    <col min="9730" max="9730" width="18.42578125" customWidth="1"/>
    <col min="9731" max="9731" width="22.42578125" customWidth="1"/>
    <col min="9732" max="9732" width="24.5703125" customWidth="1"/>
    <col min="9735" max="9735" width="13.5703125" bestFit="1" customWidth="1"/>
    <col min="9985" max="9985" width="12.42578125" customWidth="1"/>
    <col min="9986" max="9986" width="18.42578125" customWidth="1"/>
    <col min="9987" max="9987" width="22.42578125" customWidth="1"/>
    <col min="9988" max="9988" width="24.5703125" customWidth="1"/>
    <col min="9991" max="9991" width="13.5703125" bestFit="1" customWidth="1"/>
    <col min="10241" max="10241" width="12.42578125" customWidth="1"/>
    <col min="10242" max="10242" width="18.42578125" customWidth="1"/>
    <col min="10243" max="10243" width="22.42578125" customWidth="1"/>
    <col min="10244" max="10244" width="24.5703125" customWidth="1"/>
    <col min="10247" max="10247" width="13.5703125" bestFit="1" customWidth="1"/>
    <col min="10497" max="10497" width="12.42578125" customWidth="1"/>
    <col min="10498" max="10498" width="18.42578125" customWidth="1"/>
    <col min="10499" max="10499" width="22.42578125" customWidth="1"/>
    <col min="10500" max="10500" width="24.5703125" customWidth="1"/>
    <col min="10503" max="10503" width="13.5703125" bestFit="1" customWidth="1"/>
    <col min="10753" max="10753" width="12.42578125" customWidth="1"/>
    <col min="10754" max="10754" width="18.42578125" customWidth="1"/>
    <col min="10755" max="10755" width="22.42578125" customWidth="1"/>
    <col min="10756" max="10756" width="24.5703125" customWidth="1"/>
    <col min="10759" max="10759" width="13.5703125" bestFit="1" customWidth="1"/>
    <col min="11009" max="11009" width="12.42578125" customWidth="1"/>
    <col min="11010" max="11010" width="18.42578125" customWidth="1"/>
    <col min="11011" max="11011" width="22.42578125" customWidth="1"/>
    <col min="11012" max="11012" width="24.5703125" customWidth="1"/>
    <col min="11015" max="11015" width="13.5703125" bestFit="1" customWidth="1"/>
    <col min="11265" max="11265" width="12.42578125" customWidth="1"/>
    <col min="11266" max="11266" width="18.42578125" customWidth="1"/>
    <col min="11267" max="11267" width="22.42578125" customWidth="1"/>
    <col min="11268" max="11268" width="24.5703125" customWidth="1"/>
    <col min="11271" max="11271" width="13.5703125" bestFit="1" customWidth="1"/>
    <col min="11521" max="11521" width="12.42578125" customWidth="1"/>
    <col min="11522" max="11522" width="18.42578125" customWidth="1"/>
    <col min="11523" max="11523" width="22.42578125" customWidth="1"/>
    <col min="11524" max="11524" width="24.5703125" customWidth="1"/>
    <col min="11527" max="11527" width="13.5703125" bestFit="1" customWidth="1"/>
    <col min="11777" max="11777" width="12.42578125" customWidth="1"/>
    <col min="11778" max="11778" width="18.42578125" customWidth="1"/>
    <col min="11779" max="11779" width="22.42578125" customWidth="1"/>
    <col min="11780" max="11780" width="24.5703125" customWidth="1"/>
    <col min="11783" max="11783" width="13.5703125" bestFit="1" customWidth="1"/>
    <col min="12033" max="12033" width="12.42578125" customWidth="1"/>
    <col min="12034" max="12034" width="18.42578125" customWidth="1"/>
    <col min="12035" max="12035" width="22.42578125" customWidth="1"/>
    <col min="12036" max="12036" width="24.5703125" customWidth="1"/>
    <col min="12039" max="12039" width="13.5703125" bestFit="1" customWidth="1"/>
    <col min="12289" max="12289" width="12.42578125" customWidth="1"/>
    <col min="12290" max="12290" width="18.42578125" customWidth="1"/>
    <col min="12291" max="12291" width="22.42578125" customWidth="1"/>
    <col min="12292" max="12292" width="24.5703125" customWidth="1"/>
    <col min="12295" max="12295" width="13.5703125" bestFit="1" customWidth="1"/>
    <col min="12545" max="12545" width="12.42578125" customWidth="1"/>
    <col min="12546" max="12546" width="18.42578125" customWidth="1"/>
    <col min="12547" max="12547" width="22.42578125" customWidth="1"/>
    <col min="12548" max="12548" width="24.5703125" customWidth="1"/>
    <col min="12551" max="12551" width="13.5703125" bestFit="1" customWidth="1"/>
    <col min="12801" max="12801" width="12.42578125" customWidth="1"/>
    <col min="12802" max="12802" width="18.42578125" customWidth="1"/>
    <col min="12803" max="12803" width="22.42578125" customWidth="1"/>
    <col min="12804" max="12804" width="24.5703125" customWidth="1"/>
    <col min="12807" max="12807" width="13.5703125" bestFit="1" customWidth="1"/>
    <col min="13057" max="13057" width="12.42578125" customWidth="1"/>
    <col min="13058" max="13058" width="18.42578125" customWidth="1"/>
    <col min="13059" max="13059" width="22.42578125" customWidth="1"/>
    <col min="13060" max="13060" width="24.5703125" customWidth="1"/>
    <col min="13063" max="13063" width="13.5703125" bestFit="1" customWidth="1"/>
    <col min="13313" max="13313" width="12.42578125" customWidth="1"/>
    <col min="13314" max="13314" width="18.42578125" customWidth="1"/>
    <col min="13315" max="13315" width="22.42578125" customWidth="1"/>
    <col min="13316" max="13316" width="24.5703125" customWidth="1"/>
    <col min="13319" max="13319" width="13.5703125" bestFit="1" customWidth="1"/>
    <col min="13569" max="13569" width="12.42578125" customWidth="1"/>
    <col min="13570" max="13570" width="18.42578125" customWidth="1"/>
    <col min="13571" max="13571" width="22.42578125" customWidth="1"/>
    <col min="13572" max="13572" width="24.5703125" customWidth="1"/>
    <col min="13575" max="13575" width="13.5703125" bestFit="1" customWidth="1"/>
    <col min="13825" max="13825" width="12.42578125" customWidth="1"/>
    <col min="13826" max="13826" width="18.42578125" customWidth="1"/>
    <col min="13827" max="13827" width="22.42578125" customWidth="1"/>
    <col min="13828" max="13828" width="24.5703125" customWidth="1"/>
    <col min="13831" max="13831" width="13.5703125" bestFit="1" customWidth="1"/>
    <col min="14081" max="14081" width="12.42578125" customWidth="1"/>
    <col min="14082" max="14082" width="18.42578125" customWidth="1"/>
    <col min="14083" max="14083" width="22.42578125" customWidth="1"/>
    <col min="14084" max="14084" width="24.5703125" customWidth="1"/>
    <col min="14087" max="14087" width="13.5703125" bestFit="1" customWidth="1"/>
    <col min="14337" max="14337" width="12.42578125" customWidth="1"/>
    <col min="14338" max="14338" width="18.42578125" customWidth="1"/>
    <col min="14339" max="14339" width="22.42578125" customWidth="1"/>
    <col min="14340" max="14340" width="24.5703125" customWidth="1"/>
    <col min="14343" max="14343" width="13.5703125" bestFit="1" customWidth="1"/>
    <col min="14593" max="14593" width="12.42578125" customWidth="1"/>
    <col min="14594" max="14594" width="18.42578125" customWidth="1"/>
    <col min="14595" max="14595" width="22.42578125" customWidth="1"/>
    <col min="14596" max="14596" width="24.5703125" customWidth="1"/>
    <col min="14599" max="14599" width="13.5703125" bestFit="1" customWidth="1"/>
    <col min="14849" max="14849" width="12.42578125" customWidth="1"/>
    <col min="14850" max="14850" width="18.42578125" customWidth="1"/>
    <col min="14851" max="14851" width="22.42578125" customWidth="1"/>
    <col min="14852" max="14852" width="24.5703125" customWidth="1"/>
    <col min="14855" max="14855" width="13.5703125" bestFit="1" customWidth="1"/>
    <col min="15105" max="15105" width="12.42578125" customWidth="1"/>
    <col min="15106" max="15106" width="18.42578125" customWidth="1"/>
    <col min="15107" max="15107" width="22.42578125" customWidth="1"/>
    <col min="15108" max="15108" width="24.5703125" customWidth="1"/>
    <col min="15111" max="15111" width="13.5703125" bestFit="1" customWidth="1"/>
    <col min="15361" max="15361" width="12.42578125" customWidth="1"/>
    <col min="15362" max="15362" width="18.42578125" customWidth="1"/>
    <col min="15363" max="15363" width="22.42578125" customWidth="1"/>
    <col min="15364" max="15364" width="24.5703125" customWidth="1"/>
    <col min="15367" max="15367" width="13.5703125" bestFit="1" customWidth="1"/>
    <col min="15617" max="15617" width="12.42578125" customWidth="1"/>
    <col min="15618" max="15618" width="18.42578125" customWidth="1"/>
    <col min="15619" max="15619" width="22.42578125" customWidth="1"/>
    <col min="15620" max="15620" width="24.5703125" customWidth="1"/>
    <col min="15623" max="15623" width="13.5703125" bestFit="1" customWidth="1"/>
    <col min="15873" max="15873" width="12.42578125" customWidth="1"/>
    <col min="15874" max="15874" width="18.42578125" customWidth="1"/>
    <col min="15875" max="15875" width="22.42578125" customWidth="1"/>
    <col min="15876" max="15876" width="24.5703125" customWidth="1"/>
    <col min="15879" max="15879" width="13.5703125" bestFit="1" customWidth="1"/>
    <col min="16129" max="16129" width="12.42578125" customWidth="1"/>
    <col min="16130" max="16130" width="18.42578125" customWidth="1"/>
    <col min="16131" max="16131" width="22.42578125" customWidth="1"/>
    <col min="16132" max="16132" width="24.5703125" customWidth="1"/>
    <col min="16135" max="16135" width="13.5703125" bestFit="1" customWidth="1"/>
  </cols>
  <sheetData>
    <row r="1" spans="1:4" s="231" customFormat="1" ht="56.25">
      <c r="A1" s="228" t="s">
        <v>221</v>
      </c>
      <c r="B1" s="229" t="s">
        <v>222</v>
      </c>
      <c r="C1" s="230" t="s">
        <v>270</v>
      </c>
      <c r="D1" s="229" t="s">
        <v>269</v>
      </c>
    </row>
    <row r="2" spans="1:4">
      <c r="A2" s="232">
        <v>45657</v>
      </c>
      <c r="B2" s="233">
        <v>5.1938746949999999</v>
      </c>
      <c r="C2" s="234"/>
      <c r="D2" s="234"/>
    </row>
    <row r="3" spans="1:4">
      <c r="A3" s="232">
        <v>45658</v>
      </c>
      <c r="B3" s="233">
        <v>5.1953683907999997</v>
      </c>
      <c r="C3" s="235">
        <f>ROUND((B3-B2)/B2*100,2)</f>
        <v>0.03</v>
      </c>
      <c r="D3" s="235">
        <f>ROUND((B3-B2)/B2*100,2)</f>
        <v>0.03</v>
      </c>
    </row>
    <row r="4" spans="1:4">
      <c r="A4" s="232">
        <v>45659</v>
      </c>
      <c r="B4" s="233">
        <v>5.1969527738999997</v>
      </c>
      <c r="C4" s="235">
        <f>ROUND((B4-B2)/B2*100,2)</f>
        <v>0.06</v>
      </c>
      <c r="D4" s="235">
        <f>ROUND((B4-B2)/B2*100,2)</f>
        <v>0.06</v>
      </c>
    </row>
    <row r="5" spans="1:4">
      <c r="A5" s="232">
        <v>45660</v>
      </c>
      <c r="B5" s="233">
        <v>5.1984723148</v>
      </c>
      <c r="C5" s="235">
        <f>ROUND((B5-B2)/B2*100,2)</f>
        <v>0.09</v>
      </c>
      <c r="D5" s="235">
        <f>ROUND((B5-B2)/B2*100,2)</f>
        <v>0.09</v>
      </c>
    </row>
    <row r="6" spans="1:4">
      <c r="A6" s="232">
        <v>45661</v>
      </c>
      <c r="B6" s="233">
        <v>5.1999644290999996</v>
      </c>
      <c r="C6" s="235">
        <f>ROUND((B6-B2)/B2*100,2)</f>
        <v>0.12</v>
      </c>
      <c r="D6" s="235">
        <f>ROUND((B6-B2)/B2*100,2)</f>
        <v>0.12</v>
      </c>
    </row>
    <row r="7" spans="1:4">
      <c r="A7" s="232">
        <v>45662</v>
      </c>
      <c r="B7" s="233">
        <v>5.2014570905999999</v>
      </c>
      <c r="C7" s="235">
        <f>ROUND((B7-B2)/B2*100,2)</f>
        <v>0.15</v>
      </c>
      <c r="D7" s="235">
        <f>ROUND((B7-B2)/B2*100,2)</f>
        <v>0.15</v>
      </c>
    </row>
    <row r="8" spans="1:4">
      <c r="A8" s="232">
        <v>45663</v>
      </c>
      <c r="B8" s="233">
        <v>5.2029551109999996</v>
      </c>
      <c r="C8" s="235">
        <f>ROUND((B8-B2)/B2*100,2)</f>
        <v>0.17</v>
      </c>
      <c r="D8" s="235">
        <f>ROUND((B8-B2)/B2*100,2)</f>
        <v>0.17</v>
      </c>
    </row>
    <row r="9" spans="1:4">
      <c r="A9" s="232">
        <v>45664</v>
      </c>
      <c r="B9" s="233">
        <v>5.2044436650000003</v>
      </c>
      <c r="C9" s="235">
        <f>ROUND((B9-B2)/B2*100,2)</f>
        <v>0.2</v>
      </c>
      <c r="D9" s="235">
        <f>ROUND((B9-B2)/B2*100,2)</f>
        <v>0.2</v>
      </c>
    </row>
    <row r="10" spans="1:4">
      <c r="A10" s="232">
        <v>45665</v>
      </c>
      <c r="B10" s="233">
        <v>5.2056740992000003</v>
      </c>
      <c r="C10" s="235">
        <f>ROUND((B10-B2)/B2*100,2)</f>
        <v>0.23</v>
      </c>
      <c r="D10" s="235">
        <f>ROUND((B10-B2)/B2*100,2)</f>
        <v>0.23</v>
      </c>
    </row>
    <row r="11" spans="1:4">
      <c r="A11" s="232">
        <v>45666</v>
      </c>
      <c r="B11" s="233">
        <v>5.2112011721213998</v>
      </c>
      <c r="C11" s="235">
        <f>ROUND((B11-B2)/B2*100,2)</f>
        <v>0.33</v>
      </c>
      <c r="D11" s="235">
        <f>ROUND((B11-B2)/B2*100,2)</f>
        <v>0.33</v>
      </c>
    </row>
    <row r="12" spans="1:4">
      <c r="A12" s="232">
        <v>45667</v>
      </c>
      <c r="B12" s="233">
        <v>5.2126794662</v>
      </c>
      <c r="C12" s="235">
        <f>ROUND((B12-B2)/B2*100,2)</f>
        <v>0.36</v>
      </c>
      <c r="D12" s="235">
        <f>ROUND((B12-B2)/B2*100,2)</f>
        <v>0.36</v>
      </c>
    </row>
    <row r="13" spans="1:4">
      <c r="A13" s="232">
        <v>45668</v>
      </c>
      <c r="B13" s="233">
        <v>5.2141568551999997</v>
      </c>
      <c r="C13" s="235">
        <f>ROUND((B13-B2)/B2*100,2)</f>
        <v>0.39</v>
      </c>
      <c r="D13" s="235">
        <f>ROUND((B13-B2)/B2*100,2)</f>
        <v>0.39</v>
      </c>
    </row>
    <row r="14" spans="1:4">
      <c r="A14" s="232">
        <v>45669</v>
      </c>
      <c r="B14" s="233">
        <v>5.2156348022000003</v>
      </c>
      <c r="C14" s="235">
        <f>ROUND((B14-B2)/B2*100,2)</f>
        <v>0.42</v>
      </c>
      <c r="D14" s="235">
        <f>ROUND((B14-B2)/B2*100,2)</f>
        <v>0.42</v>
      </c>
    </row>
    <row r="15" spans="1:4">
      <c r="A15" s="232">
        <v>45670</v>
      </c>
      <c r="B15" s="233">
        <v>5.2180900602999998</v>
      </c>
      <c r="C15" s="235">
        <f>ROUND((B15-B2)/B2*100,2)</f>
        <v>0.47</v>
      </c>
      <c r="D15" s="235">
        <f>ROUND((B15-B2)/B2*100,2)</f>
        <v>0.47</v>
      </c>
    </row>
    <row r="16" spans="1:4">
      <c r="A16" s="232">
        <v>45671</v>
      </c>
      <c r="B16" s="233">
        <v>5.2195850426000003</v>
      </c>
      <c r="C16" s="235">
        <f>ROUND((B16-B2)/B2*100,2)</f>
        <v>0.5</v>
      </c>
      <c r="D16" s="235">
        <f>ROUND((B16-B2)/B2*100,2)</f>
        <v>0.5</v>
      </c>
    </row>
    <row r="17" spans="1:4">
      <c r="A17" s="232">
        <v>45672</v>
      </c>
      <c r="B17" s="335">
        <v>5.2215659336</v>
      </c>
      <c r="C17" s="235">
        <f>ROUND((B17-B2)/B2*100,2)</f>
        <v>0.53</v>
      </c>
      <c r="D17" s="235">
        <f>ROUND((B17-B2)/B2*100,2)</f>
        <v>0.53</v>
      </c>
    </row>
    <row r="18" spans="1:4">
      <c r="A18" s="232">
        <v>45673</v>
      </c>
      <c r="B18" s="335">
        <v>5.2225078657999999</v>
      </c>
      <c r="C18" s="235">
        <f>ROUND((B18-B2)/B2*100,2)</f>
        <v>0.55000000000000004</v>
      </c>
      <c r="D18" s="235">
        <f>ROUND((B18-B2)/B2*100,2)</f>
        <v>0.55000000000000004</v>
      </c>
    </row>
    <row r="19" spans="1:4">
      <c r="A19" s="232">
        <v>45674</v>
      </c>
      <c r="B19" s="335">
        <v>5.2184374518999999</v>
      </c>
      <c r="C19" s="235">
        <f>ROUND((B19-B2)/B2*100,2)</f>
        <v>0.47</v>
      </c>
      <c r="D19" s="235">
        <f>ROUND((B19-B2)/B2*100,2)</f>
        <v>0.47</v>
      </c>
    </row>
    <row r="20" spans="1:4">
      <c r="A20" s="232">
        <v>45675</v>
      </c>
      <c r="B20" s="335">
        <v>5.2198993962999998</v>
      </c>
      <c r="C20" s="235">
        <f>ROUND((B20-B2)/B2*100,2)</f>
        <v>0.5</v>
      </c>
      <c r="D20" s="235">
        <f>ROUND((B20-B2)/B2*100,2)</f>
        <v>0.5</v>
      </c>
    </row>
    <row r="21" spans="1:4">
      <c r="A21" s="232">
        <v>45676</v>
      </c>
      <c r="B21" s="335">
        <v>5.2213616886000001</v>
      </c>
      <c r="C21" s="235">
        <f>ROUND((B21-B2)/B2*100,2)</f>
        <v>0.53</v>
      </c>
      <c r="D21" s="235">
        <f>ROUND((B21-B2)/B2*100,2)</f>
        <v>0.53</v>
      </c>
    </row>
    <row r="22" spans="1:4">
      <c r="A22" s="232">
        <v>45677</v>
      </c>
      <c r="B22" s="335">
        <v>5.2228314589</v>
      </c>
      <c r="C22" s="235">
        <f>ROUND((B22-B2)/B2*100,2)</f>
        <v>0.56000000000000005</v>
      </c>
      <c r="D22" s="235">
        <f>ROUND((B22-B2)/B2*100,2)</f>
        <v>0.56000000000000005</v>
      </c>
    </row>
    <row r="23" spans="1:4">
      <c r="A23" s="232">
        <v>45678</v>
      </c>
      <c r="B23" s="335">
        <v>5.2242943396000001</v>
      </c>
      <c r="C23" s="235">
        <f>ROUND((B23-B2)/B2*100,2)</f>
        <v>0.59</v>
      </c>
      <c r="D23" s="235">
        <f>ROUND((B23-B2)/B2*100,2)</f>
        <v>0.59</v>
      </c>
    </row>
    <row r="24" spans="1:4">
      <c r="A24" s="232">
        <v>45679</v>
      </c>
      <c r="B24" s="335">
        <v>5.2257634446000001</v>
      </c>
      <c r="C24" s="235">
        <f>ROUND((B24-B2)/B2*100,2)</f>
        <v>0.61</v>
      </c>
      <c r="D24" s="235">
        <f>ROUND((B24-B2)/B2*100,2)</f>
        <v>0.61</v>
      </c>
    </row>
    <row r="25" spans="1:4">
      <c r="A25" s="232">
        <v>45680</v>
      </c>
      <c r="B25" s="335">
        <v>5.2272151809</v>
      </c>
      <c r="C25" s="235">
        <f>ROUND((B25-B2)/B2*100,2)</f>
        <v>0.64</v>
      </c>
      <c r="D25" s="235">
        <f>ROUND((B25-B2)/B2*100,2)</f>
        <v>0.64</v>
      </c>
    </row>
    <row r="26" spans="1:4">
      <c r="A26" s="232">
        <v>45681</v>
      </c>
      <c r="B26" s="335">
        <v>5.2283134537000002</v>
      </c>
      <c r="C26" s="235">
        <f>ROUND((B26-B2)/B2*100,2)</f>
        <v>0.66</v>
      </c>
      <c r="D26" s="235">
        <f>ROUND((B26-B2)/B2*100,2)</f>
        <v>0.66</v>
      </c>
    </row>
    <row r="27" spans="1:4">
      <c r="A27" s="232">
        <v>45682</v>
      </c>
      <c r="B27" s="335">
        <v>5.2298281722000004</v>
      </c>
      <c r="C27" s="235">
        <f>ROUND((B27-B2)/B2*100,2)</f>
        <v>0.69</v>
      </c>
      <c r="D27" s="235">
        <f>ROUND((B27-B2)/B2*100,2)</f>
        <v>0.69</v>
      </c>
    </row>
    <row r="28" spans="1:4">
      <c r="A28" s="232">
        <v>45683</v>
      </c>
      <c r="B28" s="335">
        <v>5.2313432531000004</v>
      </c>
      <c r="C28" s="235">
        <f>ROUND((B28-B2)/B2*100,2)</f>
        <v>0.72</v>
      </c>
      <c r="D28" s="235">
        <f>ROUND((B28-B2)/B2*100,2)</f>
        <v>0.72</v>
      </c>
    </row>
    <row r="29" spans="1:4">
      <c r="A29" s="232">
        <v>45684</v>
      </c>
      <c r="B29" s="335">
        <v>5.2328589150000004</v>
      </c>
      <c r="C29" s="235">
        <f>ROUND((B29-B2)/B2*100,2)</f>
        <v>0.75</v>
      </c>
      <c r="D29" s="235">
        <f>ROUND((B29-B2)/B2*100,2)</f>
        <v>0.75</v>
      </c>
    </row>
    <row r="30" spans="1:4">
      <c r="A30" s="232">
        <v>45685</v>
      </c>
      <c r="B30" s="336">
        <v>5.2340587077</v>
      </c>
      <c r="C30" s="235">
        <f>ROUND((B30-B2)/B2*100,2)</f>
        <v>0.77</v>
      </c>
      <c r="D30" s="235">
        <f>ROUND((B30-B2)/B2*100,2)</f>
        <v>0.77</v>
      </c>
    </row>
    <row r="31" spans="1:4">
      <c r="A31" s="232">
        <v>45686</v>
      </c>
      <c r="B31" s="335">
        <v>5.2376166955999999</v>
      </c>
      <c r="C31" s="235">
        <f>ROUND((B31-B2)/B2*100,2)</f>
        <v>0.84</v>
      </c>
      <c r="D31" s="235">
        <f>ROUND((B31-B2)/B2*100,2)</f>
        <v>0.84</v>
      </c>
    </row>
    <row r="32" spans="1:4">
      <c r="A32" s="232">
        <v>45687</v>
      </c>
      <c r="B32" s="335">
        <v>5.2371889854999996</v>
      </c>
      <c r="C32" s="235">
        <f>ROUND((B32-B2)/B2*100,2)</f>
        <v>0.83</v>
      </c>
      <c r="D32" s="235">
        <f>ROUND((B32-B2)/B2*100,2)</f>
        <v>0.83</v>
      </c>
    </row>
    <row r="33" spans="1:4">
      <c r="A33" s="232">
        <v>45688</v>
      </c>
      <c r="B33" s="335">
        <v>5.2392691545999996</v>
      </c>
      <c r="C33" s="235">
        <f>ROUND((B33-B2)/B2*100,2)</f>
        <v>0.87</v>
      </c>
      <c r="D33" s="235">
        <f>ROUND((B33-B2)/B2*100,2)</f>
        <v>0.87</v>
      </c>
    </row>
    <row r="34" spans="1:4">
      <c r="A34" s="232">
        <v>45689</v>
      </c>
      <c r="B34" s="335">
        <v>5.2407369514999997</v>
      </c>
      <c r="C34" s="235">
        <f>ROUND((B34-B2)/B2*100,2)</f>
        <v>0.9</v>
      </c>
      <c r="D34" s="235">
        <f>ROUND((B34-B2)/B2*100,2)</f>
        <v>0.9</v>
      </c>
    </row>
    <row r="35" spans="1:4">
      <c r="A35" s="232">
        <v>45690</v>
      </c>
      <c r="B35" s="335">
        <v>5.2421637838999997</v>
      </c>
      <c r="C35" s="235">
        <f>ROUND((B35-B2)/B2*100,2)</f>
        <v>0.93</v>
      </c>
      <c r="D35" s="235">
        <f>ROUND((B35-B2)/B2*100,2)</f>
        <v>0.93</v>
      </c>
    </row>
    <row r="36" spans="1:4">
      <c r="A36" s="232">
        <v>45691</v>
      </c>
      <c r="B36" s="335">
        <v>5.2435915410999998</v>
      </c>
      <c r="C36" s="235">
        <f>ROUND((B36-B2)/B2*100,2)</f>
        <v>0.96</v>
      </c>
      <c r="D36" s="235">
        <f>ROUND((B36-B2)/B2*100,2)</f>
        <v>0.96</v>
      </c>
    </row>
    <row r="37" spans="1:4">
      <c r="A37" s="232">
        <v>45692</v>
      </c>
      <c r="B37" s="335">
        <v>5.2450111127000003</v>
      </c>
      <c r="C37" s="235">
        <f>ROUND((B37-B2)/B2*100,2)</f>
        <v>0.98</v>
      </c>
      <c r="D37" s="235">
        <f>ROUND((B37-B2)/B2*100,2)</f>
        <v>0.98</v>
      </c>
    </row>
    <row r="38" spans="1:4">
      <c r="A38" s="232">
        <v>45693</v>
      </c>
      <c r="B38" s="335">
        <v>5.2452451807999996</v>
      </c>
      <c r="C38" s="235">
        <f>ROUND((B38-B2)/B2*100,2)</f>
        <v>0.99</v>
      </c>
      <c r="D38" s="235">
        <f>ROUND((B38-B2)/B2*100,2)</f>
        <v>0.99</v>
      </c>
    </row>
    <row r="39" spans="1:4">
      <c r="A39" s="232">
        <v>45694</v>
      </c>
      <c r="B39" s="335">
        <v>5.2466743964000004</v>
      </c>
      <c r="C39" s="235">
        <f>ROUND((B39-B2)/B2*100,2)</f>
        <v>1.02</v>
      </c>
      <c r="D39" s="235">
        <f>ROUND((B39-B2)/B2*100,2)</f>
        <v>1.02</v>
      </c>
    </row>
    <row r="40" spans="1:4">
      <c r="A40" s="232">
        <v>45695</v>
      </c>
      <c r="B40" s="335">
        <v>5.2492906454000003</v>
      </c>
      <c r="C40" s="235">
        <f>ROUND((B40-B2)/B2*100,2)</f>
        <v>1.07</v>
      </c>
      <c r="D40" s="235">
        <f>ROUND((B40-B2)/B2*100,2)</f>
        <v>1.07</v>
      </c>
    </row>
    <row r="41" spans="1:4">
      <c r="A41" s="232">
        <v>45696</v>
      </c>
      <c r="B41" s="335">
        <v>5.2507183077999997</v>
      </c>
      <c r="C41" s="235">
        <f>ROUND((B41-B2)/B2*100,2)</f>
        <v>1.0900000000000001</v>
      </c>
      <c r="D41" s="235">
        <f>ROUND((B41-B2)/B2*100,2)</f>
        <v>1.0900000000000001</v>
      </c>
    </row>
    <row r="42" spans="1:4">
      <c r="A42" s="232">
        <v>45697</v>
      </c>
      <c r="B42" s="335">
        <v>5.2521462083000001</v>
      </c>
      <c r="C42" s="235">
        <f>ROUND((B42-B2)/B2*100,2)</f>
        <v>1.1200000000000001</v>
      </c>
      <c r="D42" s="235">
        <f>ROUND((B42-B2)/B2*100,2)</f>
        <v>1.1200000000000001</v>
      </c>
    </row>
    <row r="43" spans="1:4">
      <c r="A43" s="232">
        <v>45698</v>
      </c>
      <c r="B43" s="335">
        <v>5.2535651318000003</v>
      </c>
      <c r="C43" s="235">
        <f>ROUND((B43-B2)/B2*100,2)</f>
        <v>1.1499999999999999</v>
      </c>
      <c r="D43" s="235">
        <f>ROUND((B43-B2)/B2*100,2)</f>
        <v>1.1499999999999999</v>
      </c>
    </row>
    <row r="44" spans="1:4">
      <c r="A44" s="232">
        <v>45699</v>
      </c>
      <c r="B44" s="335">
        <v>5.2527688188999999</v>
      </c>
      <c r="C44" s="235">
        <f>ROUND((B44-B2)/B2*100,2)</f>
        <v>1.1299999999999999</v>
      </c>
      <c r="D44" s="235">
        <f>ROUND((B44-B2)/B2*100,2)</f>
        <v>1.1299999999999999</v>
      </c>
    </row>
    <row r="45" spans="1:4">
      <c r="A45" s="232">
        <v>45700</v>
      </c>
      <c r="B45" s="233">
        <v>5.2534156719</v>
      </c>
      <c r="C45" s="235">
        <f>ROUND((B45-B2)/B2*100,2)</f>
        <v>1.1499999999999999</v>
      </c>
      <c r="D45" s="235">
        <f>ROUND((B45-B2)/B2*100,2)</f>
        <v>1.1499999999999999</v>
      </c>
    </row>
    <row r="46" spans="1:4">
      <c r="A46" s="232">
        <v>45701</v>
      </c>
      <c r="B46" s="233">
        <v>5.2513597609999998</v>
      </c>
      <c r="C46" s="235">
        <f>ROUND((B46-B2)/B2*100,2)</f>
        <v>1.1100000000000001</v>
      </c>
      <c r="D46" s="235">
        <f>ROUND((B46-B2)/B2*100,2)</f>
        <v>1.1100000000000001</v>
      </c>
    </row>
    <row r="47" spans="1:4">
      <c r="A47" s="232">
        <v>45702</v>
      </c>
      <c r="B47" s="233">
        <v>5.2561789478999996</v>
      </c>
      <c r="C47" s="235">
        <f>ROUND((B47-B2)/B2*100,2)</f>
        <v>1.2</v>
      </c>
      <c r="D47" s="235">
        <f>ROUND((B47-B2)/B2*100,2)</f>
        <v>1.2</v>
      </c>
    </row>
    <row r="48" spans="1:4">
      <c r="A48" s="232">
        <v>45703</v>
      </c>
      <c r="B48" s="233">
        <v>5.2576123581000003</v>
      </c>
      <c r="C48" s="235">
        <f>ROUND((B48-B2)/B2*100,2)</f>
        <v>1.23</v>
      </c>
      <c r="D48" s="235">
        <f>ROUND((B48-B2)/B2*100,2)</f>
        <v>1.23</v>
      </c>
    </row>
    <row r="49" spans="1:4">
      <c r="A49" s="232">
        <v>45704</v>
      </c>
      <c r="B49" s="233">
        <v>5.2590462164999998</v>
      </c>
      <c r="C49" s="235">
        <f>ROUND((B49-B2)/B2*100,2)</f>
        <v>1.25</v>
      </c>
      <c r="D49" s="235">
        <f>ROUND((B49-B2)/B2*100,2)</f>
        <v>1.25</v>
      </c>
    </row>
    <row r="50" spans="1:4">
      <c r="A50" s="232">
        <v>45705</v>
      </c>
      <c r="B50" s="233">
        <v>5.2602736285000002</v>
      </c>
      <c r="C50" s="235">
        <f>ROUND((B50-B2)/B2*100,2)</f>
        <v>1.28</v>
      </c>
      <c r="D50" s="235">
        <f>ROUND((B50-B2)/B2*100,2)</f>
        <v>1.28</v>
      </c>
    </row>
    <row r="51" spans="1:4">
      <c r="A51" s="232">
        <v>45706</v>
      </c>
      <c r="B51" s="233">
        <v>5.2619270478000004</v>
      </c>
      <c r="C51" s="235">
        <f>ROUND((B51-B2)/B2*100,2)</f>
        <v>1.31</v>
      </c>
      <c r="D51" s="235">
        <f>ROUND((B51-B2)/B2*100,2)</f>
        <v>1.31</v>
      </c>
    </row>
    <row r="52" spans="1:4">
      <c r="A52" s="232">
        <v>45707</v>
      </c>
      <c r="B52" s="233">
        <v>5.2631523345</v>
      </c>
      <c r="C52" s="235">
        <f>ROUND((B52-B2)/B2*100,2)</f>
        <v>1.33</v>
      </c>
      <c r="D52" s="235">
        <f>ROUND((B52-B2)/B2*100,2)</f>
        <v>1.33</v>
      </c>
    </row>
    <row r="53" spans="1:4">
      <c r="A53" s="232">
        <v>45708</v>
      </c>
      <c r="B53" s="233">
        <v>5.2645769027</v>
      </c>
      <c r="C53" s="235">
        <f>ROUND((B53-B2)/B2*100,2)</f>
        <v>1.36</v>
      </c>
      <c r="D53" s="235">
        <f>ROUND((B53-B2)/B2*100,2)</f>
        <v>1.36</v>
      </c>
    </row>
    <row r="54" spans="1:4">
      <c r="A54" s="232">
        <v>45709</v>
      </c>
      <c r="B54" s="233">
        <v>5.2660041363000003</v>
      </c>
      <c r="C54" s="235">
        <f>ROUND((B54-B2)/B2*100,2)</f>
        <v>1.39</v>
      </c>
      <c r="D54" s="235">
        <f>ROUND((B54-B2)/B2*100,2)</f>
        <v>1.39</v>
      </c>
    </row>
    <row r="55" spans="1:4">
      <c r="A55" s="232">
        <v>45710</v>
      </c>
      <c r="B55" s="233">
        <v>5.2674319075999998</v>
      </c>
      <c r="C55" s="235">
        <f>ROUND((B55-B2)/B2*100,2)</f>
        <v>1.42</v>
      </c>
      <c r="D55" s="235">
        <f>ROUND((B55-B2)/B2*100,2)</f>
        <v>1.42</v>
      </c>
    </row>
    <row r="56" spans="1:4">
      <c r="A56" s="232">
        <v>45711</v>
      </c>
      <c r="B56" s="233">
        <v>5.2688599897000001</v>
      </c>
      <c r="C56" s="235">
        <f>ROUND((B56-B2)/B2*100,2)</f>
        <v>1.44</v>
      </c>
      <c r="D56" s="235">
        <f>ROUND((B56-B2)/B2*100,2)</f>
        <v>1.44</v>
      </c>
    </row>
    <row r="57" spans="1:4">
      <c r="A57" s="232">
        <v>45712</v>
      </c>
      <c r="B57" s="233">
        <v>5.2702883454</v>
      </c>
      <c r="C57" s="235">
        <f>ROUND((B57-B2)/B2*100,2)</f>
        <v>1.47</v>
      </c>
      <c r="D57" s="235">
        <f>ROUND((B57-B2)/B2*100,2)</f>
        <v>1.47</v>
      </c>
    </row>
    <row r="58" spans="1:4">
      <c r="A58" s="232">
        <v>45713</v>
      </c>
      <c r="B58" s="233">
        <v>5.2717176351999999</v>
      </c>
      <c r="C58" s="235">
        <f>ROUND((B58-B2)/B2*100,2)</f>
        <v>1.5</v>
      </c>
      <c r="D58" s="235">
        <f>ROUND((B58-B2)/B2*100,2)</f>
        <v>1.5</v>
      </c>
    </row>
    <row r="59" spans="1:4">
      <c r="A59" s="232">
        <v>45714</v>
      </c>
      <c r="B59" s="233">
        <v>5.2731498502000003</v>
      </c>
      <c r="C59" s="235">
        <f>ROUND((B59-B2)/B2*100,2)</f>
        <v>1.53</v>
      </c>
      <c r="D59" s="235">
        <f>ROUND((B59-B2)/B2*100,2)</f>
        <v>1.53</v>
      </c>
    </row>
    <row r="60" spans="1:4">
      <c r="A60" s="232">
        <v>45715</v>
      </c>
      <c r="B60" s="233">
        <v>5.2768729047000003</v>
      </c>
      <c r="C60" s="235">
        <f>ROUND((B60-B2)/B2*100,2)</f>
        <v>1.6</v>
      </c>
      <c r="D60" s="235">
        <f>ROUND((B60-B2)/B2*100,2)</f>
        <v>1.6</v>
      </c>
    </row>
    <row r="61" spans="1:4">
      <c r="A61" s="232">
        <v>45716</v>
      </c>
      <c r="B61" s="233">
        <v>5.2786083955000001</v>
      </c>
      <c r="C61" s="235">
        <f>ROUND((B61-B2)/B2*100,2)</f>
        <v>1.63</v>
      </c>
      <c r="D61" s="235">
        <f>ROUND((B61-B2)/B2*100,2)</f>
        <v>1.63</v>
      </c>
    </row>
    <row r="62" spans="1:4">
      <c r="A62" s="232">
        <v>45717</v>
      </c>
      <c r="B62" s="233">
        <v>5.2799491312000004</v>
      </c>
      <c r="C62" s="235">
        <f>ROUND((B62-B2)/B2*100,2)</f>
        <v>1.66</v>
      </c>
      <c r="D62" s="235">
        <f>ROUND((B62-B2)/B2*100,2)</f>
        <v>1.66</v>
      </c>
    </row>
    <row r="63" spans="1:4">
      <c r="A63" s="232">
        <v>45718</v>
      </c>
      <c r="B63" s="233">
        <v>5.2812110227</v>
      </c>
      <c r="C63" s="235">
        <f>ROUND((B63-B2)/B2*100,2)</f>
        <v>1.68</v>
      </c>
      <c r="D63" s="235">
        <f>ROUND((B63-B2)/B2*100,2)</f>
        <v>1.68</v>
      </c>
    </row>
    <row r="64" spans="1:4">
      <c r="A64" s="232">
        <v>45719</v>
      </c>
      <c r="B64" s="233">
        <v>5.2850214181000004</v>
      </c>
      <c r="C64" s="235">
        <f>ROUND((B64-B2)/B2*100,2)</f>
        <v>1.75</v>
      </c>
      <c r="D64" s="235">
        <f>ROUND((B64-B2)/B2*100,2)</f>
        <v>1.75</v>
      </c>
    </row>
    <row r="65" spans="1:5">
      <c r="A65" s="232">
        <v>45720</v>
      </c>
      <c r="B65" s="233">
        <v>5.2835164067483698</v>
      </c>
      <c r="C65" s="235">
        <f>ROUND((B65-B2)/B2*100,2)</f>
        <v>1.73</v>
      </c>
      <c r="D65" s="235">
        <f>ROUND((B65-B2)/B2*100,2)</f>
        <v>1.73</v>
      </c>
    </row>
    <row r="66" spans="1:5">
      <c r="A66" s="232">
        <v>45721</v>
      </c>
      <c r="B66" s="233">
        <v>5.2815400136067598</v>
      </c>
      <c r="C66" s="235">
        <f>ROUND((B66-B2)/B2*100,2)</f>
        <v>1.69</v>
      </c>
      <c r="D66" s="235">
        <f>ROUND((B66-B2)/B2*100,2)</f>
        <v>1.69</v>
      </c>
    </row>
    <row r="67" spans="1:5">
      <c r="A67" s="232">
        <v>45722</v>
      </c>
      <c r="B67" s="233">
        <v>5.2809647649622402</v>
      </c>
      <c r="C67" s="235">
        <f>ROUND((B67-B2)/B2*100,2)</f>
        <v>1.68</v>
      </c>
      <c r="D67" s="235">
        <f>ROUND((B67-B2)/B2*100,2)</f>
        <v>1.68</v>
      </c>
    </row>
    <row r="68" spans="1:5">
      <c r="A68" s="232">
        <v>45723</v>
      </c>
      <c r="B68" s="233">
        <v>5.2847949606000002</v>
      </c>
      <c r="C68" s="235">
        <f>ROUND((B68-B2)/B2*100,2)</f>
        <v>1.75</v>
      </c>
      <c r="D68" s="235">
        <f>ROUND((B68-B2)/B2*100,2)</f>
        <v>1.75</v>
      </c>
    </row>
    <row r="69" spans="1:5">
      <c r="A69" s="232">
        <v>45724</v>
      </c>
      <c r="B69" s="233">
        <v>5.28633633735096</v>
      </c>
      <c r="C69" s="235">
        <f>ROUND((B69-B2)/B2*100,2)</f>
        <v>1.78</v>
      </c>
      <c r="D69" s="235">
        <f>ROUND((B69-B2)/B2*100,2)</f>
        <v>1.78</v>
      </c>
    </row>
    <row r="70" spans="1:5">
      <c r="A70" s="232">
        <v>45725</v>
      </c>
      <c r="B70" s="233">
        <v>5.2878781029118596</v>
      </c>
      <c r="C70" s="235">
        <f>ROUND((B70-B2)/B2*100,2)</f>
        <v>1.81</v>
      </c>
      <c r="D70" s="235">
        <f>ROUND((B70-B2)/B2*100,2)</f>
        <v>1.81</v>
      </c>
    </row>
    <row r="71" spans="1:5">
      <c r="A71" s="232">
        <v>45726</v>
      </c>
      <c r="B71" s="233">
        <v>5.2894070616317599</v>
      </c>
      <c r="C71" s="235">
        <f>ROUND((B71-B2)/B2*100,2)</f>
        <v>1.84</v>
      </c>
      <c r="D71" s="235">
        <f>ROUND((B71-B2)/B2*100,2)</f>
        <v>1.84</v>
      </c>
    </row>
    <row r="72" spans="1:5">
      <c r="A72" s="232">
        <v>45727</v>
      </c>
      <c r="B72" s="233">
        <v>5.2881096940636798</v>
      </c>
      <c r="C72" s="235">
        <f>ROUND((B72-B2)/B2*100,2)</f>
        <v>1.81</v>
      </c>
      <c r="D72" s="235">
        <f>ROUND((B72-B2)/B2*100,2)</f>
        <v>1.81</v>
      </c>
    </row>
    <row r="73" spans="1:5">
      <c r="A73" s="232">
        <v>45728</v>
      </c>
      <c r="B73" s="233">
        <v>5.2949718582747103</v>
      </c>
      <c r="C73" s="235">
        <f>ROUND((B73-B2)/B2*100,2)</f>
        <v>1.95</v>
      </c>
      <c r="D73" s="235">
        <f>ROUND((B73-B2)/B2*100,2)</f>
        <v>1.95</v>
      </c>
      <c r="E73" s="236"/>
    </row>
    <row r="74" spans="1:5">
      <c r="A74" s="232">
        <v>45729</v>
      </c>
      <c r="B74" s="233">
        <v>5.2964869445086098</v>
      </c>
      <c r="C74" s="235">
        <f>ROUND((B74-B2)/B2*100,2)</f>
        <v>1.98</v>
      </c>
      <c r="D74" s="235">
        <f>ROUND((B74-B2)/B2*100,2)</f>
        <v>1.98</v>
      </c>
    </row>
    <row r="75" spans="1:5">
      <c r="A75" s="232">
        <v>45730</v>
      </c>
      <c r="B75" s="233">
        <v>5.2980024938463703</v>
      </c>
      <c r="C75" s="235">
        <f>ROUND((B75-B2)/B2*100,2)</f>
        <v>2</v>
      </c>
      <c r="D75" s="235">
        <f>ROUND((B75-B2)/B2*100,2)</f>
        <v>2</v>
      </c>
    </row>
    <row r="76" spans="1:5">
      <c r="A76" s="232">
        <v>45731</v>
      </c>
      <c r="B76" s="233">
        <v>5.2995184276178202</v>
      </c>
      <c r="C76" s="235">
        <f>ROUND((B76-B2)/B2*100,2)</f>
        <v>2.0299999999999998</v>
      </c>
      <c r="D76" s="235">
        <f>ROUND((B76-B2)/B2*100,2)</f>
        <v>2.0299999999999998</v>
      </c>
    </row>
    <row r="77" spans="1:5">
      <c r="A77" s="232">
        <v>45732</v>
      </c>
      <c r="B77" s="233">
        <v>5.30103491188245</v>
      </c>
      <c r="C77" s="235">
        <f>ROUND((B77-B2)/B2*100,2)</f>
        <v>2.06</v>
      </c>
      <c r="D77" s="235">
        <f>ROUND((B77-B2)/B2*100,2)</f>
        <v>2.06</v>
      </c>
    </row>
    <row r="78" spans="1:5">
      <c r="A78" s="232">
        <v>45733</v>
      </c>
      <c r="B78" s="233">
        <v>5.2978250454017601</v>
      </c>
      <c r="C78" s="235">
        <f>ROUND((B78-B2)/B2*100,2)</f>
        <v>2</v>
      </c>
      <c r="D78" s="235">
        <f>ROUND((B78-B2)/B2*100,2)</f>
        <v>2</v>
      </c>
    </row>
    <row r="79" spans="1:5">
      <c r="A79" s="232">
        <v>45734</v>
      </c>
      <c r="B79" s="233">
        <v>5.2993470847330997</v>
      </c>
      <c r="C79" s="235">
        <f>ROUND((B79-B2)/B2*100,2)</f>
        <v>2.0299999999999998</v>
      </c>
      <c r="D79" s="235">
        <f>ROUND((B79-B2)/B2*100,2)</f>
        <v>2.0299999999999998</v>
      </c>
    </row>
    <row r="80" spans="1:5">
      <c r="A80" s="232">
        <v>45735</v>
      </c>
      <c r="B80" s="233">
        <v>5.2986137182000004</v>
      </c>
      <c r="C80" s="235">
        <f>ROUND((B80-B2)/B2*100,2)</f>
        <v>2.02</v>
      </c>
      <c r="D80" s="235">
        <f>ROUND((B80-B2)/B2*100,2)</f>
        <v>2.02</v>
      </c>
    </row>
    <row r="81" spans="1:4">
      <c r="A81" s="232">
        <v>45736</v>
      </c>
      <c r="B81" s="233">
        <v>5.2999830509999999</v>
      </c>
      <c r="C81" s="235">
        <f>ROUND((B81-B2)/B2*100,2)</f>
        <v>2.04</v>
      </c>
      <c r="D81" s="235">
        <f>ROUND((B81-B2)/B2*100,2)</f>
        <v>2.04</v>
      </c>
    </row>
    <row r="82" spans="1:4">
      <c r="A82" s="232">
        <v>45737</v>
      </c>
      <c r="B82" s="233">
        <v>5.3015068556999996</v>
      </c>
      <c r="C82" s="235">
        <f>ROUND((B82-B2)/B2*100,2)</f>
        <v>2.0699999999999998</v>
      </c>
      <c r="D82" s="235">
        <f>ROUND((B82-B2)/B2*100,2)</f>
        <v>2.0699999999999998</v>
      </c>
    </row>
    <row r="83" spans="1:4">
      <c r="A83" s="232">
        <v>45738</v>
      </c>
      <c r="B83" s="233">
        <v>5.3030279461000003</v>
      </c>
      <c r="C83" s="235">
        <f>ROUND((B83-B2)/B2*100,2)</f>
        <v>2.1</v>
      </c>
      <c r="D83" s="235">
        <f>ROUND((B83-B2)/B2*100,2)</f>
        <v>2.1</v>
      </c>
    </row>
    <row r="84" spans="1:4">
      <c r="A84" s="232">
        <v>45739</v>
      </c>
      <c r="B84" s="233">
        <v>5.3045494206546904</v>
      </c>
      <c r="C84" s="235">
        <f>ROUND((B84-B2)/B2*100,2)</f>
        <v>2.13</v>
      </c>
      <c r="D84" s="235">
        <f>ROUND((B84-B2)/B2*100,2)</f>
        <v>2.13</v>
      </c>
    </row>
    <row r="85" spans="1:4">
      <c r="A85" s="232">
        <v>45740</v>
      </c>
      <c r="B85" s="233">
        <v>5.3060713443000003</v>
      </c>
      <c r="C85" s="235">
        <f>ROUND((B85-B2)/B2*100,2)</f>
        <v>2.16</v>
      </c>
      <c r="D85" s="235">
        <f>ROUND((B85-B2)/B2*100,2)</f>
        <v>2.16</v>
      </c>
    </row>
    <row r="86" spans="1:4">
      <c r="A86" s="232">
        <v>45741</v>
      </c>
      <c r="B86" s="233">
        <v>5.3075937159000004</v>
      </c>
      <c r="C86" s="235">
        <f>ROUND((B86-B2)/B2*100,2)</f>
        <v>2.19</v>
      </c>
      <c r="D86" s="235">
        <f>ROUND((B86-B2)/B2*100,2)</f>
        <v>2.19</v>
      </c>
    </row>
    <row r="87" spans="1:4">
      <c r="A87" s="232">
        <v>45742</v>
      </c>
      <c r="B87" s="233">
        <v>5.3083407175000001</v>
      </c>
      <c r="C87" s="235">
        <f>ROUND((B87-B2)/B2*100,2)</f>
        <v>2.2000000000000002</v>
      </c>
      <c r="D87" s="235">
        <f>ROUND((B87-B2)/B2*100,2)</f>
        <v>2.2000000000000002</v>
      </c>
    </row>
    <row r="88" spans="1:4">
      <c r="A88" s="232">
        <v>45743</v>
      </c>
      <c r="B88" s="233">
        <v>5.3134720592000004</v>
      </c>
      <c r="C88" s="235">
        <f>ROUND((B88-B2)/B2*100,2)</f>
        <v>2.2999999999999998</v>
      </c>
      <c r="D88" s="235">
        <f>ROUND((B88-B2)/B2*100,2)</f>
        <v>2.2999999999999998</v>
      </c>
    </row>
    <row r="89" spans="1:4">
      <c r="A89" s="232">
        <v>45744</v>
      </c>
      <c r="B89" s="233">
        <v>5.3149970502999997</v>
      </c>
      <c r="C89" s="235">
        <f>ROUND((B89-B2)/B2*100,2)</f>
        <v>2.33</v>
      </c>
      <c r="D89" s="235">
        <f>ROUND((B89-B2)/B2*100,2)</f>
        <v>2.33</v>
      </c>
    </row>
    <row r="90" spans="1:4">
      <c r="A90" s="232">
        <v>45745</v>
      </c>
      <c r="B90" s="233">
        <v>5.3165225454999998</v>
      </c>
      <c r="C90" s="235">
        <f>ROUND((B90-B2)/B2*100,2)</f>
        <v>2.36</v>
      </c>
      <c r="D90" s="235">
        <f>ROUND((B90-B2)/B2*100,2)</f>
        <v>2.36</v>
      </c>
    </row>
    <row r="91" spans="1:4">
      <c r="A91" s="232">
        <v>45746</v>
      </c>
      <c r="B91" s="233">
        <v>5.3180484660999996</v>
      </c>
      <c r="C91" s="235">
        <f>ROUND((B91-B2)/B2*100,2)</f>
        <v>2.39</v>
      </c>
      <c r="D91" s="235">
        <f>ROUND((B91-B2)/B2*100,2)</f>
        <v>2.39</v>
      </c>
    </row>
    <row r="92" spans="1:4">
      <c r="A92" s="232">
        <v>45747</v>
      </c>
      <c r="B92" s="233">
        <v>5.3182525427999998</v>
      </c>
      <c r="C92" s="235">
        <f>ROUND((B92-B2)/B2*100,2)</f>
        <v>2.39</v>
      </c>
      <c r="D92" s="235">
        <f>ROUND((B92-B2)/B2*100,2)</f>
        <v>2.39</v>
      </c>
    </row>
    <row r="93" spans="1:4">
      <c r="A93" s="232"/>
      <c r="B93" s="233"/>
      <c r="C93" s="234"/>
      <c r="D93" s="234"/>
    </row>
    <row r="94" spans="1:4">
      <c r="A94" s="232"/>
      <c r="B94" s="233"/>
      <c r="C94" s="234"/>
      <c r="D94" s="234"/>
    </row>
    <row r="95" spans="1:4">
      <c r="A95" s="232"/>
      <c r="B95" s="233"/>
      <c r="C95" s="234"/>
      <c r="D95" s="234"/>
    </row>
    <row r="96" spans="1:4">
      <c r="A96" s="232"/>
      <c r="B96" s="233"/>
      <c r="C96" s="234"/>
      <c r="D96" s="234"/>
    </row>
    <row r="97" spans="1:4">
      <c r="A97" s="232"/>
      <c r="B97" s="233"/>
      <c r="C97" s="234"/>
      <c r="D97" s="234"/>
    </row>
    <row r="98" spans="1:4">
      <c r="A98" s="232"/>
      <c r="B98" s="233"/>
      <c r="C98" s="234"/>
      <c r="D98" s="234"/>
    </row>
    <row r="99" spans="1:4">
      <c r="A99" s="232"/>
      <c r="B99" s="233"/>
      <c r="C99" s="234"/>
      <c r="D99" s="234"/>
    </row>
    <row r="100" spans="1:4">
      <c r="A100" s="232"/>
      <c r="B100" s="233"/>
      <c r="C100" s="234"/>
      <c r="D100" s="234"/>
    </row>
    <row r="101" spans="1:4">
      <c r="A101" s="232"/>
      <c r="B101" s="233"/>
      <c r="C101" s="234"/>
      <c r="D101" s="234"/>
    </row>
    <row r="102" spans="1:4">
      <c r="A102" s="232"/>
      <c r="B102" s="233"/>
      <c r="C102" s="234"/>
      <c r="D102" s="234"/>
    </row>
    <row r="103" spans="1:4">
      <c r="A103" s="232"/>
      <c r="B103" s="233"/>
      <c r="C103" s="234"/>
      <c r="D103" s="234"/>
    </row>
    <row r="104" spans="1:4">
      <c r="A104" s="232"/>
      <c r="B104" s="233"/>
      <c r="C104" s="234"/>
      <c r="D104" s="234"/>
    </row>
    <row r="105" spans="1:4">
      <c r="A105" s="232"/>
      <c r="B105" s="233"/>
      <c r="C105" s="234"/>
      <c r="D105" s="234"/>
    </row>
    <row r="106" spans="1:4">
      <c r="A106" s="232"/>
      <c r="B106" s="233"/>
      <c r="C106" s="234"/>
      <c r="D106" s="234"/>
    </row>
    <row r="107" spans="1:4">
      <c r="A107" s="232"/>
      <c r="B107" s="233"/>
      <c r="C107" s="234"/>
      <c r="D107" s="234"/>
    </row>
    <row r="108" spans="1:4">
      <c r="A108" s="232"/>
      <c r="B108" s="233"/>
      <c r="C108" s="234"/>
      <c r="D108" s="234"/>
    </row>
    <row r="109" spans="1:4">
      <c r="A109" s="232"/>
      <c r="B109" s="233"/>
      <c r="C109" s="234"/>
      <c r="D109" s="234"/>
    </row>
    <row r="110" spans="1:4">
      <c r="A110" s="232"/>
      <c r="B110" s="233"/>
      <c r="C110" s="234"/>
      <c r="D110" s="234"/>
    </row>
    <row r="111" spans="1:4">
      <c r="A111" s="232"/>
      <c r="B111" s="233"/>
      <c r="C111" s="234"/>
      <c r="D111" s="234"/>
    </row>
    <row r="112" spans="1:4">
      <c r="A112" s="232"/>
      <c r="B112" s="233"/>
      <c r="C112" s="234"/>
      <c r="D112" s="234"/>
    </row>
    <row r="113" spans="1:4">
      <c r="A113" s="232"/>
      <c r="B113" s="233"/>
      <c r="C113" s="234"/>
      <c r="D113" s="234"/>
    </row>
    <row r="114" spans="1:4">
      <c r="A114" s="232"/>
      <c r="B114" s="233"/>
      <c r="C114" s="234"/>
      <c r="D114" s="234"/>
    </row>
    <row r="115" spans="1:4">
      <c r="A115" s="232"/>
      <c r="B115" s="233"/>
      <c r="C115" s="234"/>
      <c r="D115" s="234"/>
    </row>
    <row r="116" spans="1:4">
      <c r="A116" s="232"/>
      <c r="B116" s="233"/>
      <c r="C116" s="234"/>
      <c r="D116" s="234"/>
    </row>
    <row r="117" spans="1:4">
      <c r="A117" s="232"/>
      <c r="B117" s="233"/>
      <c r="C117" s="234"/>
      <c r="D117" s="234"/>
    </row>
    <row r="118" spans="1:4">
      <c r="A118" s="232"/>
      <c r="B118" s="233"/>
      <c r="C118" s="234"/>
      <c r="D118" s="234"/>
    </row>
    <row r="119" spans="1:4">
      <c r="A119" s="232"/>
      <c r="B119" s="233"/>
      <c r="C119" s="234"/>
      <c r="D119" s="234"/>
    </row>
    <row r="120" spans="1:4">
      <c r="A120" s="232"/>
      <c r="B120" s="233"/>
      <c r="C120" s="234"/>
      <c r="D120" s="234"/>
    </row>
    <row r="121" spans="1:4">
      <c r="A121" s="232"/>
      <c r="B121" s="233"/>
      <c r="C121" s="234"/>
      <c r="D121" s="234"/>
    </row>
    <row r="122" spans="1:4">
      <c r="A122" s="232"/>
      <c r="B122" s="233"/>
      <c r="C122" s="234"/>
      <c r="D122" s="234"/>
    </row>
    <row r="123" spans="1:4">
      <c r="A123" s="232"/>
      <c r="B123" s="233"/>
      <c r="C123" s="234"/>
      <c r="D123" s="234"/>
    </row>
    <row r="124" spans="1:4">
      <c r="A124" s="232"/>
      <c r="B124" s="233"/>
      <c r="C124" s="234"/>
      <c r="D124" s="234"/>
    </row>
    <row r="125" spans="1:4">
      <c r="A125" s="232"/>
      <c r="B125" s="233"/>
      <c r="C125" s="234"/>
      <c r="D125" s="234"/>
    </row>
    <row r="126" spans="1:4">
      <c r="A126" s="232"/>
      <c r="B126" s="233"/>
      <c r="C126" s="234"/>
      <c r="D126" s="234"/>
    </row>
    <row r="127" spans="1:4">
      <c r="A127" s="232"/>
      <c r="B127" s="233"/>
      <c r="C127" s="234"/>
      <c r="D127" s="234"/>
    </row>
    <row r="128" spans="1:4">
      <c r="A128" s="232"/>
      <c r="B128" s="233"/>
      <c r="C128" s="234"/>
      <c r="D128" s="234"/>
    </row>
    <row r="129" spans="1:4">
      <c r="A129" s="232"/>
      <c r="B129" s="233"/>
      <c r="C129" s="234"/>
      <c r="D129" s="234"/>
    </row>
    <row r="130" spans="1:4">
      <c r="A130" s="232"/>
      <c r="B130" s="233"/>
      <c r="C130" s="234"/>
      <c r="D130" s="234"/>
    </row>
    <row r="131" spans="1:4">
      <c r="A131" s="232"/>
      <c r="B131" s="233"/>
      <c r="C131" s="234"/>
      <c r="D131" s="234"/>
    </row>
    <row r="132" spans="1:4">
      <c r="A132" s="232"/>
      <c r="B132" s="233"/>
      <c r="C132" s="234"/>
      <c r="D132" s="234"/>
    </row>
    <row r="133" spans="1:4">
      <c r="A133" s="232"/>
      <c r="B133" s="233"/>
      <c r="C133" s="234"/>
      <c r="D133" s="234"/>
    </row>
    <row r="134" spans="1:4">
      <c r="A134" s="232"/>
      <c r="B134" s="233"/>
      <c r="C134" s="234"/>
      <c r="D134" s="234"/>
    </row>
    <row r="135" spans="1:4">
      <c r="A135" s="232"/>
      <c r="B135" s="233"/>
      <c r="C135" s="234"/>
      <c r="D135" s="234"/>
    </row>
    <row r="136" spans="1:4">
      <c r="A136" s="232"/>
      <c r="B136" s="233"/>
      <c r="C136" s="234"/>
      <c r="D136" s="234"/>
    </row>
    <row r="137" spans="1:4">
      <c r="A137" s="232"/>
      <c r="B137" s="233"/>
      <c r="C137" s="234"/>
      <c r="D137" s="234"/>
    </row>
    <row r="138" spans="1:4">
      <c r="A138" s="232"/>
      <c r="B138" s="233"/>
      <c r="C138" s="234"/>
      <c r="D138" s="234"/>
    </row>
    <row r="139" spans="1:4">
      <c r="A139" s="232"/>
      <c r="B139" s="233"/>
      <c r="C139" s="234"/>
      <c r="D139" s="234"/>
    </row>
    <row r="140" spans="1:4">
      <c r="A140" s="232"/>
      <c r="B140" s="233"/>
      <c r="C140" s="234"/>
      <c r="D140" s="234"/>
    </row>
    <row r="141" spans="1:4">
      <c r="A141" s="232"/>
      <c r="B141" s="233"/>
      <c r="C141" s="234"/>
      <c r="D141" s="234"/>
    </row>
    <row r="142" spans="1:4">
      <c r="A142" s="232"/>
      <c r="B142" s="233"/>
      <c r="C142" s="234"/>
      <c r="D142" s="234"/>
    </row>
    <row r="143" spans="1:4">
      <c r="A143" s="232"/>
      <c r="B143" s="233"/>
      <c r="C143" s="234"/>
      <c r="D143" s="234"/>
    </row>
    <row r="144" spans="1:4">
      <c r="A144" s="232"/>
      <c r="B144" s="233"/>
      <c r="C144" s="234"/>
      <c r="D144" s="234"/>
    </row>
    <row r="145" spans="1:4">
      <c r="A145" s="232"/>
      <c r="B145" s="233"/>
      <c r="C145" s="234"/>
      <c r="D145" s="234"/>
    </row>
    <row r="146" spans="1:4">
      <c r="A146" s="232"/>
      <c r="B146" s="233"/>
      <c r="C146" s="234"/>
      <c r="D146" s="234"/>
    </row>
    <row r="147" spans="1:4">
      <c r="A147" s="232"/>
      <c r="B147" s="233"/>
      <c r="C147" s="234"/>
      <c r="D147" s="234"/>
    </row>
    <row r="148" spans="1:4">
      <c r="A148" s="232"/>
      <c r="B148" s="233"/>
      <c r="C148" s="234"/>
      <c r="D148" s="234"/>
    </row>
    <row r="149" spans="1:4">
      <c r="A149" s="232"/>
      <c r="B149" s="233"/>
      <c r="C149" s="234"/>
      <c r="D149" s="234"/>
    </row>
    <row r="150" spans="1:4">
      <c r="A150" s="232"/>
      <c r="B150" s="233"/>
      <c r="C150" s="234"/>
      <c r="D150" s="234"/>
    </row>
    <row r="151" spans="1:4">
      <c r="A151" s="232"/>
      <c r="B151" s="233"/>
      <c r="C151" s="234"/>
      <c r="D151" s="234"/>
    </row>
    <row r="152" spans="1:4">
      <c r="A152" s="232"/>
      <c r="B152" s="233"/>
      <c r="C152" s="234"/>
      <c r="D152" s="234"/>
    </row>
    <row r="153" spans="1:4">
      <c r="A153" s="232"/>
      <c r="B153" s="233"/>
      <c r="C153" s="234"/>
      <c r="D153" s="234"/>
    </row>
    <row r="154" spans="1:4">
      <c r="A154" s="232"/>
      <c r="B154" s="233"/>
      <c r="C154" s="234"/>
      <c r="D154" s="234"/>
    </row>
    <row r="155" spans="1:4">
      <c r="A155" s="232"/>
      <c r="B155" s="233"/>
      <c r="C155" s="234"/>
      <c r="D155" s="234"/>
    </row>
    <row r="156" spans="1:4">
      <c r="A156" s="232"/>
      <c r="B156" s="233"/>
      <c r="C156" s="234"/>
      <c r="D156" s="234"/>
    </row>
    <row r="157" spans="1:4">
      <c r="A157" s="232"/>
      <c r="B157" s="233"/>
      <c r="C157" s="234"/>
      <c r="D157" s="234"/>
    </row>
    <row r="158" spans="1:4">
      <c r="A158" s="232"/>
      <c r="B158" s="233"/>
      <c r="C158" s="234"/>
      <c r="D158" s="234"/>
    </row>
    <row r="159" spans="1:4">
      <c r="A159" s="232"/>
      <c r="B159" s="233"/>
      <c r="C159" s="234"/>
      <c r="D159" s="234"/>
    </row>
    <row r="160" spans="1:4">
      <c r="A160" s="232"/>
      <c r="B160" s="233"/>
      <c r="C160" s="234"/>
      <c r="D160" s="234"/>
    </row>
    <row r="161" spans="1:4">
      <c r="A161" s="232"/>
      <c r="B161" s="233"/>
      <c r="C161" s="234"/>
      <c r="D161" s="234"/>
    </row>
    <row r="162" spans="1:4">
      <c r="A162" s="232"/>
      <c r="B162" s="233"/>
      <c r="C162" s="234"/>
      <c r="D162" s="234"/>
    </row>
    <row r="163" spans="1:4">
      <c r="A163" s="232"/>
      <c r="B163" s="233"/>
      <c r="C163" s="234"/>
      <c r="D163" s="234"/>
    </row>
    <row r="164" spans="1:4">
      <c r="A164" s="232"/>
      <c r="B164" s="233"/>
      <c r="C164" s="234"/>
      <c r="D164" s="234"/>
    </row>
    <row r="165" spans="1:4">
      <c r="A165" s="232"/>
      <c r="B165" s="233"/>
      <c r="C165" s="234"/>
      <c r="D165" s="234"/>
    </row>
    <row r="166" spans="1:4">
      <c r="A166" s="232"/>
      <c r="B166" s="233"/>
      <c r="C166" s="234"/>
      <c r="D166" s="234"/>
    </row>
    <row r="167" spans="1:4">
      <c r="A167" s="232"/>
      <c r="B167" s="233"/>
      <c r="C167" s="234"/>
      <c r="D167" s="234"/>
    </row>
    <row r="168" spans="1:4">
      <c r="A168" s="232"/>
      <c r="B168" s="233"/>
      <c r="C168" s="234"/>
      <c r="D168" s="234"/>
    </row>
    <row r="169" spans="1:4">
      <c r="A169" s="232"/>
      <c r="B169" s="233"/>
      <c r="C169" s="234"/>
      <c r="D169" s="234"/>
    </row>
    <row r="170" spans="1:4">
      <c r="A170" s="232"/>
      <c r="B170" s="233"/>
      <c r="C170" s="234"/>
      <c r="D170" s="234"/>
    </row>
    <row r="171" spans="1:4">
      <c r="A171" s="232"/>
      <c r="B171" s="233"/>
      <c r="C171" s="234"/>
      <c r="D171" s="234"/>
    </row>
    <row r="172" spans="1:4">
      <c r="A172" s="232"/>
      <c r="B172" s="233"/>
      <c r="C172" s="234"/>
      <c r="D172" s="234"/>
    </row>
    <row r="173" spans="1:4">
      <c r="A173" s="232"/>
      <c r="B173" s="233"/>
      <c r="C173" s="234"/>
      <c r="D173" s="234"/>
    </row>
    <row r="174" spans="1:4">
      <c r="A174" s="232"/>
      <c r="B174" s="233"/>
      <c r="C174" s="234"/>
      <c r="D174" s="234"/>
    </row>
    <row r="175" spans="1:4">
      <c r="A175" s="232"/>
      <c r="B175" s="233"/>
      <c r="C175" s="234"/>
      <c r="D175" s="234"/>
    </row>
    <row r="176" spans="1:4">
      <c r="A176" s="232"/>
      <c r="B176" s="233"/>
      <c r="C176" s="234"/>
      <c r="D176" s="234"/>
    </row>
    <row r="177" spans="1:4">
      <c r="A177" s="232"/>
      <c r="B177" s="233"/>
      <c r="C177" s="234"/>
      <c r="D177" s="234"/>
    </row>
    <row r="178" spans="1:4">
      <c r="A178" s="232"/>
      <c r="B178" s="233"/>
      <c r="C178" s="234"/>
      <c r="D178" s="234"/>
    </row>
    <row r="179" spans="1:4">
      <c r="A179" s="232"/>
      <c r="B179" s="233"/>
      <c r="C179" s="234"/>
      <c r="D179" s="234"/>
    </row>
    <row r="180" spans="1:4">
      <c r="A180" s="232"/>
      <c r="B180" s="233"/>
      <c r="C180" s="234"/>
      <c r="D180" s="234"/>
    </row>
    <row r="181" spans="1:4">
      <c r="A181" s="232"/>
      <c r="B181" s="233"/>
      <c r="C181" s="234"/>
      <c r="D181" s="234"/>
    </row>
    <row r="182" spans="1:4">
      <c r="A182" s="232"/>
      <c r="B182" s="233"/>
      <c r="C182" s="234"/>
      <c r="D182" s="234"/>
    </row>
    <row r="183" spans="1:4">
      <c r="A183" s="232"/>
      <c r="B183" s="233"/>
      <c r="C183" s="234"/>
      <c r="D183" s="234"/>
    </row>
    <row r="184" spans="1:4">
      <c r="A184" s="232"/>
      <c r="B184" s="233"/>
      <c r="C184" s="234"/>
      <c r="D184" s="234"/>
    </row>
    <row r="185" spans="1:4">
      <c r="A185" s="232"/>
      <c r="B185" s="233"/>
      <c r="C185" s="234"/>
      <c r="D185" s="234"/>
    </row>
    <row r="186" spans="1:4">
      <c r="A186" s="232"/>
      <c r="B186" s="233"/>
      <c r="C186" s="234"/>
      <c r="D186" s="234"/>
    </row>
    <row r="187" spans="1:4">
      <c r="A187" s="232"/>
      <c r="B187" s="233"/>
      <c r="C187" s="234"/>
      <c r="D187" s="234"/>
    </row>
    <row r="188" spans="1:4">
      <c r="A188" s="232"/>
      <c r="B188" s="233"/>
      <c r="C188" s="234"/>
      <c r="D188" s="234"/>
    </row>
    <row r="189" spans="1:4">
      <c r="A189" s="232"/>
      <c r="B189" s="233"/>
      <c r="C189" s="234"/>
      <c r="D189" s="234"/>
    </row>
    <row r="190" spans="1:4">
      <c r="A190" s="232"/>
      <c r="B190" s="233"/>
      <c r="C190" s="234"/>
      <c r="D190" s="234"/>
    </row>
    <row r="191" spans="1:4">
      <c r="A191" s="232"/>
      <c r="B191" s="233"/>
      <c r="C191" s="234"/>
      <c r="D191" s="234"/>
    </row>
    <row r="192" spans="1:4">
      <c r="A192" s="232"/>
      <c r="B192" s="233"/>
      <c r="C192" s="234"/>
      <c r="D192" s="234"/>
    </row>
    <row r="193" spans="1:4">
      <c r="A193" s="232"/>
      <c r="B193" s="233"/>
      <c r="C193" s="234"/>
      <c r="D193" s="234"/>
    </row>
    <row r="194" spans="1:4">
      <c r="A194" s="232"/>
      <c r="B194" s="233"/>
      <c r="C194" s="234"/>
      <c r="D194" s="234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7"/>
  <sheetViews>
    <sheetView zoomScaleSheetLayoutView="100" workbookViewId="0">
      <pane ySplit="1" topLeftCell="A66" activePane="bottomLeft" state="frozen"/>
      <selection pane="bottomLeft" activeCell="B94" sqref="B94"/>
    </sheetView>
  </sheetViews>
  <sheetFormatPr defaultRowHeight="12.75"/>
  <cols>
    <col min="1" max="1" width="12.42578125" customWidth="1"/>
    <col min="2" max="2" width="18.42578125" customWidth="1"/>
    <col min="3" max="3" width="22.42578125" customWidth="1"/>
    <col min="4" max="4" width="24.5703125" customWidth="1"/>
    <col min="7" max="7" width="13.5703125" bestFit="1" customWidth="1"/>
  </cols>
  <sheetData>
    <row r="1" spans="1:4" s="231" customFormat="1" ht="56.25">
      <c r="A1" s="228" t="s">
        <v>221</v>
      </c>
      <c r="B1" s="229" t="s">
        <v>222</v>
      </c>
      <c r="C1" s="230" t="s">
        <v>268</v>
      </c>
      <c r="D1" s="229" t="s">
        <v>269</v>
      </c>
    </row>
    <row r="2" spans="1:4">
      <c r="A2" s="232">
        <f>'[1]1 кв.'!A2</f>
        <v>45657</v>
      </c>
      <c r="B2" s="237">
        <f>'[1]1 кв.'!B2</f>
        <v>5.1938746949999999</v>
      </c>
      <c r="C2" s="234"/>
      <c r="D2" s="234"/>
    </row>
    <row r="3" spans="1:4">
      <c r="A3" s="232">
        <v>45747</v>
      </c>
      <c r="B3" s="237">
        <v>5.3182525427999998</v>
      </c>
      <c r="C3" s="235"/>
      <c r="D3" s="235"/>
    </row>
    <row r="4" spans="1:4">
      <c r="A4" s="232">
        <v>45748</v>
      </c>
      <c r="B4" s="237">
        <v>5.3198873353999998</v>
      </c>
      <c r="C4" s="235">
        <f>ROUND((B4-B3)/B3*100,2)</f>
        <v>0.03</v>
      </c>
      <c r="D4" s="235">
        <f>ROUND((B4-B2)/B2*100,2)</f>
        <v>2.4300000000000002</v>
      </c>
    </row>
    <row r="5" spans="1:4">
      <c r="A5" s="232">
        <v>45749</v>
      </c>
      <c r="B5" s="237">
        <v>5.3194658702000002</v>
      </c>
      <c r="C5" s="235">
        <f>ROUND((B5-B3)/B3*100,2)</f>
        <v>0.02</v>
      </c>
      <c r="D5" s="235">
        <f>ROUND((B5-B2)/B2*100,2)</f>
        <v>2.42</v>
      </c>
    </row>
    <row r="6" spans="1:4">
      <c r="A6" s="232">
        <v>45750</v>
      </c>
      <c r="B6" s="237">
        <v>5.3181870193999998</v>
      </c>
      <c r="C6" s="235">
        <f>ROUND((B6-B3)/B3*100,2)</f>
        <v>0</v>
      </c>
      <c r="D6" s="235">
        <f>ROUND((B6-B2)/B2*100,2)</f>
        <v>2.39</v>
      </c>
    </row>
    <row r="7" spans="1:4">
      <c r="A7" s="232">
        <v>45751</v>
      </c>
      <c r="B7" s="237">
        <v>5.3193954956000002</v>
      </c>
      <c r="C7" s="235">
        <f>ROUND((B7-B3)/B3*100,2)</f>
        <v>0.02</v>
      </c>
      <c r="D7" s="235">
        <f>ROUND((B7-B2)/B2*100,2)</f>
        <v>2.42</v>
      </c>
    </row>
    <row r="8" spans="1:4">
      <c r="A8" s="232">
        <v>45752</v>
      </c>
      <c r="B8" s="237">
        <v>5.3209162927999998</v>
      </c>
      <c r="C8" s="235">
        <f>ROUND((B8-B3)/B3*100,2)</f>
        <v>0.05</v>
      </c>
      <c r="D8" s="235">
        <f>ROUND((B8-B2)/B2*100,2)</f>
        <v>2.4500000000000002</v>
      </c>
    </row>
    <row r="9" spans="1:4">
      <c r="A9" s="232">
        <v>45753</v>
      </c>
      <c r="B9" s="237">
        <v>5.3224376983999999</v>
      </c>
      <c r="C9" s="235">
        <f>ROUND((B9-B3)/B3*100,2)</f>
        <v>0.08</v>
      </c>
      <c r="D9" s="235">
        <f>ROUND((B9-B2)/B2*100,2)</f>
        <v>2.48</v>
      </c>
    </row>
    <row r="10" spans="1:4">
      <c r="A10" s="232">
        <v>45754</v>
      </c>
      <c r="B10" s="237">
        <v>5.3138288313000004</v>
      </c>
      <c r="C10" s="235">
        <f>ROUND((B10-B3)/B3*100,2)</f>
        <v>-0.08</v>
      </c>
      <c r="D10" s="235">
        <f>ROUND((B10-B2)/B2*100,2)</f>
        <v>2.31</v>
      </c>
    </row>
    <row r="11" spans="1:4">
      <c r="A11" s="232">
        <v>45755</v>
      </c>
      <c r="B11" s="237">
        <v>5.3153503754999996</v>
      </c>
      <c r="C11" s="235">
        <f>ROUND((B11-B3)/B3*100,2)</f>
        <v>-0.05</v>
      </c>
      <c r="D11" s="235">
        <f>ROUND((B11-B2)/B2*100,2)</f>
        <v>2.34</v>
      </c>
    </row>
    <row r="12" spans="1:4">
      <c r="A12" s="232">
        <v>45756</v>
      </c>
      <c r="B12" s="237">
        <v>5.3172430324000004</v>
      </c>
      <c r="C12" s="235">
        <f>ROUND((B12-B3)/B3*100,2)</f>
        <v>-0.02</v>
      </c>
      <c r="D12" s="235">
        <f>ROUND((B12-B2)/B2*100,2)</f>
        <v>2.38</v>
      </c>
    </row>
    <row r="13" spans="1:4">
      <c r="A13" s="232">
        <v>45757</v>
      </c>
      <c r="B13" s="237">
        <v>5.3187736054999997</v>
      </c>
      <c r="C13" s="235">
        <f>ROUND((B13-B3)/B3*100,2)</f>
        <v>0.01</v>
      </c>
      <c r="D13" s="235">
        <f>ROUND((B13-B2)/B2*100,2)</f>
        <v>2.4</v>
      </c>
    </row>
    <row r="14" spans="1:4">
      <c r="A14" s="232">
        <v>45758</v>
      </c>
      <c r="B14" s="237">
        <v>5.3203106984851498</v>
      </c>
      <c r="C14" s="235">
        <f>ROUND((B14-B3)/B3*100,2)</f>
        <v>0.04</v>
      </c>
      <c r="D14" s="235">
        <f>ROUND((B14-B2)/B2*100,2)</f>
        <v>2.4300000000000002</v>
      </c>
    </row>
    <row r="15" spans="1:4">
      <c r="A15" s="232">
        <v>45759</v>
      </c>
      <c r="B15" s="237">
        <v>5.32184478638787</v>
      </c>
      <c r="C15" s="235">
        <f>ROUND((B15-B3)/B3*100,2)</f>
        <v>7.0000000000000007E-2</v>
      </c>
      <c r="D15" s="235">
        <f>ROUND((B15-B2)/B2*100,2)</f>
        <v>2.46</v>
      </c>
    </row>
    <row r="16" spans="1:4">
      <c r="A16" s="232">
        <v>45760</v>
      </c>
      <c r="B16" s="237">
        <v>5.3233794277092796</v>
      </c>
      <c r="C16" s="235">
        <f>ROUND((B16-B3)/B3*100,2)</f>
        <v>0.1</v>
      </c>
      <c r="D16" s="235">
        <f>ROUND((B16-B2)/B2*100,2)</f>
        <v>2.4900000000000002</v>
      </c>
    </row>
    <row r="17" spans="1:4">
      <c r="A17" s="232">
        <v>45761</v>
      </c>
      <c r="B17" s="237">
        <v>5.3246821241814697</v>
      </c>
      <c r="C17" s="235">
        <f>ROUND((B17-B3)/B3*100,2)</f>
        <v>0.12</v>
      </c>
      <c r="D17" s="235">
        <f>ROUND((B17-B2)/B2*100,2)</f>
        <v>2.52</v>
      </c>
    </row>
    <row r="18" spans="1:4">
      <c r="A18" s="232">
        <v>45762</v>
      </c>
      <c r="B18" s="237">
        <v>5.3254568106239004</v>
      </c>
      <c r="C18" s="235">
        <f>ROUND((B18-B3)/B3*100,2)</f>
        <v>0.14000000000000001</v>
      </c>
      <c r="D18" s="235">
        <f>ROUND((B18-B2)/B2*100,2)</f>
        <v>2.5299999999999998</v>
      </c>
    </row>
    <row r="19" spans="1:4">
      <c r="A19" s="232">
        <v>45763</v>
      </c>
      <c r="B19" s="237">
        <v>5.3269940017795303</v>
      </c>
      <c r="C19" s="235">
        <f>ROUND((B19-B3)/B3*100,2)</f>
        <v>0.16</v>
      </c>
      <c r="D19" s="235">
        <f>ROUND((B19-B2)/B2*100,2)</f>
        <v>2.56</v>
      </c>
    </row>
    <row r="20" spans="1:4">
      <c r="A20" s="232">
        <v>45764</v>
      </c>
      <c r="B20" s="237">
        <v>5.3299463392685897</v>
      </c>
      <c r="C20" s="235">
        <f>ROUND((B20-B3)/B3*100,2)</f>
        <v>0.22</v>
      </c>
      <c r="D20" s="235">
        <f>ROUND((B20-B2)/B2*100,2)</f>
        <v>2.62</v>
      </c>
    </row>
    <row r="21" spans="1:4">
      <c r="A21" s="232">
        <v>45765</v>
      </c>
      <c r="B21" s="237">
        <v>5.3314791929409404</v>
      </c>
      <c r="C21" s="235">
        <f>ROUND((B21-B3)/B3*100,2)</f>
        <v>0.25</v>
      </c>
      <c r="D21" s="235">
        <f>ROUND((B21-B2)/B2*100,2)</f>
        <v>2.65</v>
      </c>
    </row>
    <row r="22" spans="1:4">
      <c r="A22" s="232">
        <v>45766</v>
      </c>
      <c r="B22" s="237">
        <v>5.3330162345826597</v>
      </c>
      <c r="C22" s="235">
        <f>ROUND((B22-B3)/B3*100,2)</f>
        <v>0.28000000000000003</v>
      </c>
      <c r="D22" s="235">
        <f>ROUND((B22-B2)/B2*100,2)</f>
        <v>2.68</v>
      </c>
    </row>
    <row r="23" spans="1:4">
      <c r="A23" s="232">
        <v>45767</v>
      </c>
      <c r="B23" s="237">
        <v>5.3345535944105098</v>
      </c>
      <c r="C23" s="235">
        <f>ROUND((B23-B3)/B3*100,2)</f>
        <v>0.31</v>
      </c>
      <c r="D23" s="235">
        <f>ROUND((B23-B2)/B2*100,2)</f>
        <v>2.71</v>
      </c>
    </row>
    <row r="24" spans="1:4">
      <c r="A24" s="232">
        <v>45768</v>
      </c>
      <c r="B24" s="237">
        <v>5.3360981174751698</v>
      </c>
      <c r="C24" s="235">
        <f>ROUND((B24-B3)/B3*100,2)</f>
        <v>0.34</v>
      </c>
      <c r="D24" s="235">
        <f>ROUND((B24-B2)/B2*100,2)</f>
        <v>2.74</v>
      </c>
    </row>
    <row r="25" spans="1:4">
      <c r="A25" s="232">
        <v>45769</v>
      </c>
      <c r="B25" s="237">
        <v>5.3376363972022398</v>
      </c>
      <c r="C25" s="235">
        <f>ROUND((B25-B3)/B3*100,2)</f>
        <v>0.36</v>
      </c>
      <c r="D25" s="235">
        <f>ROUND((B25-B2)/B2*100,2)</f>
        <v>2.77</v>
      </c>
    </row>
    <row r="26" spans="1:4">
      <c r="A26" s="232">
        <v>45770</v>
      </c>
      <c r="B26" s="237">
        <v>5.3391752494996796</v>
      </c>
      <c r="C26" s="235">
        <f>ROUND((B26-B3)/B3*100,2)</f>
        <v>0.39</v>
      </c>
      <c r="D26" s="235">
        <f>ROUND((B26-B2)/B2*100,2)</f>
        <v>2.8</v>
      </c>
    </row>
    <row r="27" spans="1:4">
      <c r="A27" s="232">
        <v>45771</v>
      </c>
      <c r="B27" s="237">
        <v>5.3407079883856703</v>
      </c>
      <c r="C27" s="235">
        <f>ROUND((B27-B3)/B3*100,2)</f>
        <v>0.42</v>
      </c>
      <c r="D27" s="235">
        <f>ROUND((B27-B2)/B2*100,2)</f>
        <v>2.83</v>
      </c>
    </row>
    <row r="28" spans="1:4">
      <c r="A28" s="232">
        <v>45772</v>
      </c>
      <c r="B28" s="237">
        <v>5.3422478576000003</v>
      </c>
      <c r="C28" s="235">
        <f>ROUND((B28-B3)/B3*100,2)</f>
        <v>0.45</v>
      </c>
      <c r="D28" s="235">
        <f>ROUND((B28-B2)/B2*100,2)</f>
        <v>2.86</v>
      </c>
    </row>
    <row r="29" spans="1:4">
      <c r="A29" s="232">
        <v>45773</v>
      </c>
      <c r="B29" s="237">
        <v>5.3437880796000004</v>
      </c>
      <c r="C29" s="235">
        <f>ROUND((B29-B3)/B3*100,2)</f>
        <v>0.48</v>
      </c>
      <c r="D29" s="235">
        <f>ROUND((B29-B2)/B2*100,2)</f>
        <v>2.89</v>
      </c>
    </row>
    <row r="30" spans="1:4">
      <c r="A30" s="232">
        <v>45774</v>
      </c>
      <c r="B30" s="238">
        <v>5.3453287298000003</v>
      </c>
      <c r="C30" s="235">
        <f>ROUND((B30-B3)/B3*100,2)</f>
        <v>0.51</v>
      </c>
      <c r="D30" s="235">
        <f>ROUND((B30-B2)/B2*100,2)</f>
        <v>2.92</v>
      </c>
    </row>
    <row r="31" spans="1:4">
      <c r="A31" s="232">
        <v>45775</v>
      </c>
      <c r="B31" s="237">
        <v>5.3468699318999997</v>
      </c>
      <c r="C31" s="235">
        <f>ROUND((B31-B3)/B3*100,2)</f>
        <v>0.54</v>
      </c>
      <c r="D31" s="235">
        <f>ROUND((B31-B2)/B2*100,2)</f>
        <v>2.95</v>
      </c>
    </row>
    <row r="32" spans="1:4">
      <c r="A32" s="232">
        <v>45776</v>
      </c>
      <c r="B32" s="237">
        <v>5.3484116372999999</v>
      </c>
      <c r="C32" s="235">
        <f>ROUND((B32-B3)/B3*100,2)</f>
        <v>0.56999999999999995</v>
      </c>
      <c r="D32" s="235">
        <f>ROUND((B32-B2)/B2*100,2)</f>
        <v>2.98</v>
      </c>
    </row>
    <row r="33" spans="1:4">
      <c r="A33" s="232">
        <v>45777</v>
      </c>
      <c r="B33" s="237">
        <v>5.3499537416000003</v>
      </c>
      <c r="C33" s="235">
        <f>ROUND((B33-B3)/B3*100,2)</f>
        <v>0.6</v>
      </c>
      <c r="D33" s="235">
        <f>ROUND((B33-B2)/B2*100,2)</f>
        <v>3.01</v>
      </c>
    </row>
    <row r="34" spans="1:4">
      <c r="A34" s="232">
        <v>45778</v>
      </c>
      <c r="B34" s="238">
        <v>5.3515259414000003</v>
      </c>
      <c r="C34" s="235">
        <f>ROUND((B34-B3)/B3*100,2)</f>
        <v>0.63</v>
      </c>
      <c r="D34" s="235">
        <f>ROUND((B34-B2)/B2*100,2)</f>
        <v>3.04</v>
      </c>
    </row>
    <row r="35" spans="1:4">
      <c r="A35" s="232">
        <v>45779</v>
      </c>
      <c r="B35" s="237">
        <v>5.3503286497999998</v>
      </c>
      <c r="C35" s="235">
        <f>ROUND((B35-B3)/B3*100,2)</f>
        <v>0.6</v>
      </c>
      <c r="D35" s="235">
        <f>ROUND((B35-B2)/B2*100,2)</f>
        <v>3.01</v>
      </c>
    </row>
    <row r="36" spans="1:4">
      <c r="A36" s="232">
        <v>45780</v>
      </c>
      <c r="B36" s="237">
        <v>5.3519008496821403</v>
      </c>
      <c r="C36" s="235">
        <f>ROUND((B36-B3)/B3*100,2)</f>
        <v>0.63</v>
      </c>
      <c r="D36" s="235">
        <f>ROUND((B36-B2)/B2*100,2)</f>
        <v>3.04</v>
      </c>
    </row>
    <row r="37" spans="1:4">
      <c r="A37" s="232">
        <v>45781</v>
      </c>
      <c r="B37" s="237">
        <v>5.3534734838843896</v>
      </c>
      <c r="C37" s="235">
        <f>ROUND((B37-B3)/B3*100,2)</f>
        <v>0.66</v>
      </c>
      <c r="D37" s="235">
        <f>ROUND((B37-B2)/B2*100,2)</f>
        <v>3.07</v>
      </c>
    </row>
    <row r="38" spans="1:4">
      <c r="A38" s="232">
        <v>45782</v>
      </c>
      <c r="B38" s="237">
        <v>5.3550478097000003</v>
      </c>
      <c r="C38" s="235">
        <f>ROUND((B38-B3)/B3*100,2)</f>
        <v>0.69</v>
      </c>
      <c r="D38" s="235">
        <f>ROUND((B38-B2)/B2*100,2)</f>
        <v>3.1</v>
      </c>
    </row>
    <row r="39" spans="1:4">
      <c r="A39" s="232">
        <v>45783</v>
      </c>
      <c r="B39" s="237">
        <v>5.3566205929908399</v>
      </c>
      <c r="C39" s="235">
        <f>ROUND((B39-B3)/B3*100,2)</f>
        <v>0.72</v>
      </c>
      <c r="D39" s="235">
        <f>ROUND((B39-B2)/B2*100,2)</f>
        <v>3.13</v>
      </c>
    </row>
    <row r="40" spans="1:4">
      <c r="A40" s="232">
        <v>45784</v>
      </c>
      <c r="B40" s="237">
        <v>5.3592462204000002</v>
      </c>
      <c r="C40" s="235">
        <f>ROUND((B40-B3)/B3*100,2)</f>
        <v>0.77</v>
      </c>
      <c r="D40" s="235">
        <f>ROUND((B40-B2)/B2*100,2)</f>
        <v>3.18</v>
      </c>
    </row>
    <row r="41" spans="1:4">
      <c r="A41" s="232">
        <v>45785</v>
      </c>
      <c r="B41" s="237">
        <v>5.3634203078000002</v>
      </c>
      <c r="C41" s="235">
        <f>ROUND((B41-B3)/B3*100,2)</f>
        <v>0.85</v>
      </c>
      <c r="D41" s="235">
        <f>ROUND((B41-B2)/B2*100,2)</f>
        <v>3.26</v>
      </c>
    </row>
    <row r="42" spans="1:4">
      <c r="A42" s="232">
        <v>45786</v>
      </c>
      <c r="B42" s="237">
        <v>5.3649777571000001</v>
      </c>
      <c r="C42" s="235">
        <f>ROUND((B42-B3)/B3*100,2)</f>
        <v>0.88</v>
      </c>
      <c r="D42" s="235">
        <f>ROUND((B42-B2)/B2*100,2)</f>
        <v>3.29</v>
      </c>
    </row>
    <row r="43" spans="1:4">
      <c r="A43" s="232">
        <v>45787</v>
      </c>
      <c r="B43" s="237">
        <v>5.3665426094999997</v>
      </c>
      <c r="C43" s="235">
        <f>ROUND((B43-B3)/B3*100,2)</f>
        <v>0.91</v>
      </c>
      <c r="D43" s="235">
        <f>ROUND((B43-B2)/B2*100,2)</f>
        <v>3.32</v>
      </c>
    </row>
    <row r="44" spans="1:4">
      <c r="A44" s="232">
        <v>45788</v>
      </c>
      <c r="B44" s="237">
        <v>5.3681079081999998</v>
      </c>
      <c r="C44" s="235">
        <f>ROUND((B44-B3)/B3*100,2)</f>
        <v>0.94</v>
      </c>
      <c r="D44" s="235">
        <f>ROUND((B44-B2)/B2*100,2)</f>
        <v>3.35</v>
      </c>
    </row>
    <row r="45" spans="1:4">
      <c r="A45" s="232">
        <v>45789</v>
      </c>
      <c r="B45" s="237">
        <v>5.3687182219424203</v>
      </c>
      <c r="C45" s="235">
        <f>ROUND((B45-B3)/B3*100,2)</f>
        <v>0.95</v>
      </c>
      <c r="D45" s="235">
        <f>ROUND((B45-B2)/B2*100,2)</f>
        <v>3.37</v>
      </c>
    </row>
    <row r="46" spans="1:4">
      <c r="A46" s="232">
        <v>45790</v>
      </c>
      <c r="B46" s="237">
        <v>5.3702869706251697</v>
      </c>
      <c r="C46" s="235">
        <f>ROUND((B46-B3)/B3*100,2)</f>
        <v>0.98</v>
      </c>
      <c r="D46" s="235">
        <f>ROUND((B46-B2)/B2*100,2)</f>
        <v>3.4</v>
      </c>
    </row>
    <row r="47" spans="1:4">
      <c r="A47" s="232">
        <v>45791</v>
      </c>
      <c r="B47" s="237">
        <v>5.3728529398729599</v>
      </c>
      <c r="C47" s="235">
        <f>ROUND((B47-B3)/B3*100,2)</f>
        <v>1.03</v>
      </c>
      <c r="D47" s="235">
        <f>ROUND((B47-B2)/B2*100,2)</f>
        <v>3.45</v>
      </c>
    </row>
    <row r="48" spans="1:4">
      <c r="A48" s="232">
        <v>45792</v>
      </c>
      <c r="B48" s="237">
        <v>5.3762987168290604</v>
      </c>
      <c r="C48" s="235">
        <f>ROUND((B48-B3)/B3*100,2)</f>
        <v>1.0900000000000001</v>
      </c>
      <c r="D48" s="235">
        <f>ROUND((B48-B2)/B2*100,2)</f>
        <v>3.51</v>
      </c>
    </row>
    <row r="49" spans="1:4">
      <c r="A49" s="232">
        <v>45793</v>
      </c>
      <c r="B49" s="237">
        <v>5.3773877259053204</v>
      </c>
      <c r="C49" s="235">
        <f>ROUND((B49-B3)/B3*100,2)</f>
        <v>1.1100000000000001</v>
      </c>
      <c r="D49" s="235">
        <f>ROUND((B49-B2)/B2*100,2)</f>
        <v>3.53</v>
      </c>
    </row>
    <row r="50" spans="1:4">
      <c r="A50" s="232">
        <v>45794</v>
      </c>
      <c r="B50" s="237">
        <v>5.378950215193</v>
      </c>
      <c r="C50" s="235">
        <f>ROUND((B50-B3)/B3*100,2)</f>
        <v>1.1399999999999999</v>
      </c>
      <c r="D50" s="235">
        <f>ROUND((B50-B2)/B2*100,2)</f>
        <v>3.56</v>
      </c>
    </row>
    <row r="51" spans="1:4">
      <c r="A51" s="232">
        <v>45795</v>
      </c>
      <c r="B51" s="237">
        <v>5.3805131192422699</v>
      </c>
      <c r="C51" s="235">
        <f>ROUND((B51-B3)/B3*100,2)</f>
        <v>1.17</v>
      </c>
      <c r="D51" s="235">
        <f>ROUND((B51-B2)/B2*100,2)</f>
        <v>3.59</v>
      </c>
    </row>
    <row r="52" spans="1:4">
      <c r="A52" s="232">
        <v>45796</v>
      </c>
      <c r="B52" s="237">
        <v>5.3830134901066202</v>
      </c>
      <c r="C52" s="235">
        <f>ROUND((B52-B3)/B3*100,2)</f>
        <v>1.22</v>
      </c>
      <c r="D52" s="235">
        <f>ROUND((B52-B2)/B2*100,2)</f>
        <v>3.64</v>
      </c>
    </row>
    <row r="53" spans="1:4">
      <c r="A53" s="232">
        <v>45797</v>
      </c>
      <c r="B53" s="237">
        <v>5.3845749544110104</v>
      </c>
      <c r="C53" s="235">
        <f>ROUND((B53-B3)/B3*100,2)</f>
        <v>1.25</v>
      </c>
      <c r="D53" s="235">
        <f>ROUND((B53-B2)/B2*100,2)</f>
        <v>3.67</v>
      </c>
    </row>
    <row r="54" spans="1:4">
      <c r="A54" s="232">
        <v>45798</v>
      </c>
      <c r="B54" s="237">
        <v>5.3861286881897996</v>
      </c>
      <c r="C54" s="235">
        <f>ROUND((B54-B3)/B3*100,2)</f>
        <v>1.28</v>
      </c>
      <c r="D54" s="235">
        <f>ROUND((B54-B2)/B2*100,2)</f>
        <v>3.7</v>
      </c>
    </row>
    <row r="55" spans="1:4">
      <c r="A55" s="232">
        <v>45799</v>
      </c>
      <c r="B55" s="237">
        <v>5.3876874310276204</v>
      </c>
      <c r="C55" s="235">
        <f>ROUND((B55-B3)/B3*100,2)</f>
        <v>1.31</v>
      </c>
      <c r="D55" s="235">
        <f>ROUND((B55-B2)/B2*100,2)</f>
        <v>3.73</v>
      </c>
    </row>
    <row r="56" spans="1:4">
      <c r="A56" s="232">
        <v>45800</v>
      </c>
      <c r="B56" s="237">
        <v>5.3892465484316103</v>
      </c>
      <c r="C56" s="235">
        <f>ROUND((B56-B3)/B3*100,2)</f>
        <v>1.33</v>
      </c>
      <c r="D56" s="235">
        <f>ROUND((B56-B2)/B2*100,2)</f>
        <v>3.76</v>
      </c>
    </row>
    <row r="57" spans="1:4">
      <c r="A57" s="232">
        <v>45801</v>
      </c>
      <c r="B57" s="237">
        <v>5.3908062067004803</v>
      </c>
      <c r="C57" s="235">
        <f>ROUND((B57-B3)/B3*100,2)</f>
        <v>1.36</v>
      </c>
      <c r="D57" s="235">
        <f>ROUND((B57-B2)/B2*100,2)</f>
        <v>3.79</v>
      </c>
    </row>
    <row r="58" spans="1:4">
      <c r="A58" s="232">
        <v>45802</v>
      </c>
      <c r="B58" s="237">
        <v>5.3923662679087698</v>
      </c>
      <c r="C58" s="235">
        <f>ROUND((B58-B3)/B3*100,2)</f>
        <v>1.39</v>
      </c>
      <c r="D58" s="235">
        <f>ROUND((B58-B2)/B2*100,2)</f>
        <v>3.82</v>
      </c>
    </row>
    <row r="59" spans="1:4">
      <c r="A59" s="232">
        <v>45803</v>
      </c>
      <c r="B59" s="237">
        <v>5.3931593817290002</v>
      </c>
      <c r="C59" s="235">
        <f>ROUND((B59-B3)/B3*100,2)</f>
        <v>1.41</v>
      </c>
      <c r="D59" s="235">
        <f>ROUND((B59-B2)/B2*100,2)</f>
        <v>3.84</v>
      </c>
    </row>
    <row r="60" spans="1:4">
      <c r="A60" s="232">
        <v>45804</v>
      </c>
      <c r="B60" s="237">
        <v>5.3947187954757201</v>
      </c>
      <c r="C60" s="235">
        <f>ROUND((B60-B3)/B3*100,2)</f>
        <v>1.44</v>
      </c>
      <c r="D60" s="235">
        <f>ROUND((B60-B2)/B2*100,2)</f>
        <v>3.87</v>
      </c>
    </row>
    <row r="61" spans="1:4">
      <c r="A61" s="232">
        <v>45805</v>
      </c>
      <c r="B61" s="237">
        <v>5.39732585786812</v>
      </c>
      <c r="C61" s="235">
        <f>ROUND((B61-B3)/B3*100,2)</f>
        <v>1.49</v>
      </c>
      <c r="D61" s="235">
        <f>ROUND((B61-B2)/B2*100,2)</f>
        <v>3.92</v>
      </c>
    </row>
    <row r="62" spans="1:4">
      <c r="A62" s="232">
        <v>45806</v>
      </c>
      <c r="B62" s="237">
        <v>5.3988864863722101</v>
      </c>
      <c r="C62" s="235">
        <f>ROUND((B62-B3)/B3*100,2)</f>
        <v>1.52</v>
      </c>
      <c r="D62" s="235">
        <f>ROUND((B62-B2)/B2*100,2)</f>
        <v>3.95</v>
      </c>
    </row>
    <row r="63" spans="1:4">
      <c r="A63" s="232">
        <v>45807</v>
      </c>
      <c r="B63" s="237">
        <v>5.4004500800552302</v>
      </c>
      <c r="C63" s="235">
        <f>ROUND((B63-B3)/B3*100,2)</f>
        <v>1.55</v>
      </c>
      <c r="D63" s="235">
        <f>ROUND((B63-B2)/B2*100,2)</f>
        <v>3.98</v>
      </c>
    </row>
    <row r="64" spans="1:4">
      <c r="A64" s="232">
        <v>45808</v>
      </c>
      <c r="B64" s="237">
        <v>5.4020112094221604</v>
      </c>
      <c r="C64" s="235">
        <f>ROUND((B64-B3)/B3*100,2)</f>
        <v>1.57</v>
      </c>
      <c r="D64" s="235">
        <f>ROUND((B64-B2)/B2*100,2)</f>
        <v>4.01</v>
      </c>
    </row>
    <row r="65" spans="1:5">
      <c r="A65" s="232">
        <v>45809</v>
      </c>
      <c r="B65" s="237">
        <v>5.4035558154423402</v>
      </c>
      <c r="C65" s="235">
        <f>ROUND((B65-B3)/B3*100,2)</f>
        <v>1.6</v>
      </c>
      <c r="D65" s="235">
        <f>ROUND((B65-B2)/B2*100,2)</f>
        <v>4.04</v>
      </c>
    </row>
    <row r="66" spans="1:5">
      <c r="A66" s="232">
        <v>45810</v>
      </c>
      <c r="B66" s="237">
        <v>5.4051026363476398</v>
      </c>
      <c r="C66" s="235">
        <f>ROUND((B66-B3)/B3*100,2)</f>
        <v>1.63</v>
      </c>
      <c r="D66" s="235">
        <f>ROUND((B66-B2)/B2*100,2)</f>
        <v>4.07</v>
      </c>
    </row>
    <row r="67" spans="1:5">
      <c r="A67" s="232">
        <v>45811</v>
      </c>
      <c r="B67" s="237">
        <v>5.4066407060720199</v>
      </c>
      <c r="C67" s="235">
        <f>ROUND((B67-B3)/B3*100,2)</f>
        <v>1.66</v>
      </c>
      <c r="D67" s="235">
        <f>ROUND((B67-B2)/B2*100,2)</f>
        <v>4.0999999999999996</v>
      </c>
    </row>
    <row r="68" spans="1:5">
      <c r="A68" s="232">
        <v>45812</v>
      </c>
      <c r="B68" s="237">
        <v>5.4061102392840104</v>
      </c>
      <c r="C68" s="235">
        <f>ROUND((B68-B3)/B3*100,2)</f>
        <v>1.65</v>
      </c>
      <c r="D68" s="235">
        <f>ROUND((B68-B2)/B2*100,2)</f>
        <v>4.09</v>
      </c>
    </row>
    <row r="69" spans="1:5">
      <c r="A69" s="232">
        <v>45813</v>
      </c>
      <c r="B69" s="237">
        <v>5.4097248481133899</v>
      </c>
      <c r="C69" s="235">
        <f>ROUND((B69-B3)/B3*100,2)</f>
        <v>1.72</v>
      </c>
      <c r="D69" s="235">
        <f>ROUND((B69-B2)/B2*100,2)</f>
        <v>4.16</v>
      </c>
    </row>
    <row r="70" spans="1:5">
      <c r="A70" s="232">
        <v>45814</v>
      </c>
      <c r="B70" s="237">
        <v>5.4112871896673402</v>
      </c>
      <c r="C70" s="235">
        <f>ROUND((B70-B3)/B3*100,2)</f>
        <v>1.75</v>
      </c>
      <c r="D70" s="235">
        <f>ROUND((B70-B2)/B2*100,2)</f>
        <v>4.1900000000000004</v>
      </c>
    </row>
    <row r="71" spans="1:5">
      <c r="A71" s="232">
        <v>45815</v>
      </c>
      <c r="B71" s="237">
        <v>5.4128500598856499</v>
      </c>
      <c r="C71" s="235">
        <f>ROUND((B71-B3)/B3*100,2)</f>
        <v>1.78</v>
      </c>
      <c r="D71" s="235">
        <f>ROUND((B71-B2)/B2*100,2)</f>
        <v>4.22</v>
      </c>
    </row>
    <row r="72" spans="1:5">
      <c r="A72" s="232">
        <v>45816</v>
      </c>
      <c r="B72" s="237">
        <v>5.41441349878259</v>
      </c>
      <c r="C72" s="235">
        <f>ROUND((B72-B3)/B3*100,2)</f>
        <v>1.81</v>
      </c>
      <c r="D72" s="235">
        <f>ROUND((B72-B2)/B2*100,2)</f>
        <v>4.25</v>
      </c>
    </row>
    <row r="73" spans="1:5">
      <c r="A73" s="232">
        <v>45817</v>
      </c>
      <c r="B73" s="237">
        <v>5.4132947858360101</v>
      </c>
      <c r="C73" s="235">
        <f>ROUND((B73-B3)/B3*100,2)</f>
        <v>1.79</v>
      </c>
      <c r="D73" s="235">
        <f>ROUND((B73-B2)/B2*100,2)</f>
        <v>4.22</v>
      </c>
      <c r="E73" s="236"/>
    </row>
    <row r="74" spans="1:5">
      <c r="A74" s="232">
        <v>45818</v>
      </c>
      <c r="B74" s="237">
        <v>5.4148493965141302</v>
      </c>
      <c r="C74" s="235">
        <f>ROUND((B74-B3)/B3*100,2)</f>
        <v>1.82</v>
      </c>
      <c r="D74" s="235">
        <f>ROUND((B74-B2)/B2*100,2)</f>
        <v>4.25</v>
      </c>
    </row>
    <row r="75" spans="1:5">
      <c r="A75" s="232">
        <v>45819</v>
      </c>
      <c r="B75" s="237">
        <v>5.4164070795043697</v>
      </c>
      <c r="C75" s="235">
        <f>ROUND((B75-B3)/B3*100,2)</f>
        <v>1.85</v>
      </c>
      <c r="D75" s="235">
        <f>ROUND((B75-B2)/B2*100,2)</f>
        <v>4.28</v>
      </c>
    </row>
    <row r="76" spans="1:5">
      <c r="A76" s="232">
        <v>45820</v>
      </c>
      <c r="B76" s="237">
        <v>5.4232715768643498</v>
      </c>
      <c r="C76" s="235">
        <f>ROUND((B76-B3)/B3*100,2)</f>
        <v>1.97</v>
      </c>
      <c r="D76" s="235">
        <f>ROUND((B76-B2)/B2*100,2)</f>
        <v>4.42</v>
      </c>
    </row>
    <row r="77" spans="1:5">
      <c r="A77" s="232">
        <v>45821</v>
      </c>
      <c r="B77" s="237">
        <v>5.4248372865914796</v>
      </c>
      <c r="C77" s="235">
        <f>ROUND((B77-B3)/B3*100,2)</f>
        <v>2</v>
      </c>
      <c r="D77" s="235">
        <f>ROUND((B77-B2)/B2*100,2)</f>
        <v>4.45</v>
      </c>
    </row>
    <row r="78" spans="1:5">
      <c r="A78" s="232">
        <v>45822</v>
      </c>
      <c r="B78" s="237">
        <v>5.4264022754143104</v>
      </c>
      <c r="C78" s="235">
        <f>ROUND((B78-B3)/B3*100,2)</f>
        <v>2.0299999999999998</v>
      </c>
      <c r="D78" s="235">
        <f>ROUND((B78-B2)/B2*100,2)</f>
        <v>4.4800000000000004</v>
      </c>
    </row>
    <row r="79" spans="1:5">
      <c r="A79" s="232">
        <v>45823</v>
      </c>
      <c r="B79" s="237">
        <v>5.4279669548294001</v>
      </c>
      <c r="C79" s="235">
        <f>ROUND((B79-B3)/B3*100,2)</f>
        <v>2.06</v>
      </c>
      <c r="D79" s="235">
        <f>ROUND((B79-B2)/B2*100,2)</f>
        <v>4.51</v>
      </c>
    </row>
    <row r="80" spans="1:5">
      <c r="A80" s="232">
        <v>45824</v>
      </c>
      <c r="B80" s="237">
        <v>5.4290899761067601</v>
      </c>
      <c r="C80" s="235">
        <f>ROUND((B80-B3)/B3*100,2)</f>
        <v>2.08</v>
      </c>
      <c r="D80" s="235">
        <f>ROUND((B80-B2)/B2*100,2)</f>
        <v>4.53</v>
      </c>
    </row>
    <row r="81" spans="1:4">
      <c r="A81" s="232">
        <v>45825</v>
      </c>
      <c r="B81" s="237">
        <v>5.4303673649458002</v>
      </c>
      <c r="C81" s="235">
        <f>ROUND((B81-B3)/B3*100,2)</f>
        <v>2.11</v>
      </c>
      <c r="D81" s="235">
        <f>ROUND((B81-B2)/B2*100,2)</f>
        <v>4.55</v>
      </c>
    </row>
    <row r="82" spans="1:4">
      <c r="A82" s="232">
        <v>45826</v>
      </c>
      <c r="B82" s="237">
        <v>5.4315650119871401</v>
      </c>
      <c r="C82" s="235">
        <f>ROUND((B82-B3)/B3*100,2)</f>
        <v>2.13</v>
      </c>
      <c r="D82" s="235">
        <f>ROUND((B82-B2)/B2*100,2)</f>
        <v>4.58</v>
      </c>
    </row>
    <row r="83" spans="1:4">
      <c r="A83" s="232">
        <v>45827</v>
      </c>
      <c r="B83" s="237">
        <v>5.43383584861862</v>
      </c>
      <c r="C83" s="235">
        <f>ROUND((B83-B3)/B3*100,2)</f>
        <v>2.17</v>
      </c>
      <c r="D83" s="235">
        <f>ROUND((B83-B2)/B2*100,2)</f>
        <v>4.62</v>
      </c>
    </row>
    <row r="84" spans="1:4">
      <c r="A84" s="232">
        <v>45828</v>
      </c>
      <c r="B84" s="237">
        <v>5.4434763780133597</v>
      </c>
      <c r="C84" s="235">
        <f>ROUND((B84-B3)/B3*100,2)</f>
        <v>2.35</v>
      </c>
      <c r="D84" s="235">
        <f>ROUND((B84-B2)/B2*100,2)</f>
        <v>4.8099999999999996</v>
      </c>
    </row>
    <row r="85" spans="1:4">
      <c r="A85" s="232">
        <v>45829</v>
      </c>
      <c r="B85" s="237">
        <v>5.4450268123801502</v>
      </c>
      <c r="C85" s="235">
        <f>ROUND((B85-B3)/B3*100,2)</f>
        <v>2.38</v>
      </c>
      <c r="D85" s="235">
        <f>ROUND((B85-B2)/B2*100,2)</f>
        <v>4.84</v>
      </c>
    </row>
    <row r="86" spans="1:4">
      <c r="A86" s="232">
        <v>45830</v>
      </c>
      <c r="B86" s="237">
        <v>5.4465777946889897</v>
      </c>
      <c r="C86" s="235">
        <f>ROUND((B86-B3)/B3*100,2)</f>
        <v>2.41</v>
      </c>
      <c r="D86" s="235">
        <f>ROUND((B86-B2)/B2*100,2)</f>
        <v>4.87</v>
      </c>
    </row>
    <row r="87" spans="1:4">
      <c r="A87" s="232">
        <v>45831</v>
      </c>
      <c r="B87" s="237">
        <v>5.4473320552970703</v>
      </c>
      <c r="C87" s="235">
        <f>ROUND((B87-B3)/B3*100,2)</f>
        <v>2.4300000000000002</v>
      </c>
      <c r="D87" s="235">
        <f>ROUND((B87-B2)/B2*100,2)</f>
        <v>4.88</v>
      </c>
    </row>
    <row r="88" spans="1:4">
      <c r="A88" s="232">
        <v>45832</v>
      </c>
      <c r="B88" s="237">
        <v>5.4494650453325697</v>
      </c>
      <c r="C88" s="235">
        <f>ROUND((B88-B3)/B3*100,2)</f>
        <v>2.4700000000000002</v>
      </c>
      <c r="D88" s="235">
        <f>ROUND((B88-B2)/B2*100,2)</f>
        <v>4.92</v>
      </c>
    </row>
    <row r="89" spans="1:4">
      <c r="A89" s="232">
        <v>45833</v>
      </c>
      <c r="B89" s="237">
        <v>5.4512481147753897</v>
      </c>
      <c r="C89" s="235">
        <f>ROUND((B89-B3)/B3*100,2)</f>
        <v>2.5</v>
      </c>
      <c r="D89" s="235">
        <f>ROUND((B89-B2)/B2*100,2)</f>
        <v>4.96</v>
      </c>
    </row>
    <row r="90" spans="1:4">
      <c r="A90" s="232">
        <v>45834</v>
      </c>
      <c r="B90" s="237">
        <v>5.4527988954588302</v>
      </c>
      <c r="C90" s="235">
        <f>ROUND((B90-B3)/B3*100,2)</f>
        <v>2.5299999999999998</v>
      </c>
      <c r="D90" s="235">
        <f>ROUND((B90-B2)/B2*100,2)</f>
        <v>4.99</v>
      </c>
    </row>
    <row r="91" spans="1:4">
      <c r="A91" s="232">
        <v>45835</v>
      </c>
      <c r="B91" s="237">
        <v>5.4543530242626499</v>
      </c>
      <c r="C91" s="235">
        <f>ROUND((B91-B3)/B3*100,2)</f>
        <v>2.56</v>
      </c>
      <c r="D91" s="235">
        <f>ROUND((B91-B2)/B2*100,2)</f>
        <v>5.0199999999999996</v>
      </c>
    </row>
    <row r="92" spans="1:4">
      <c r="A92" s="232">
        <v>45836</v>
      </c>
      <c r="B92" s="237">
        <v>5.4559075243165802</v>
      </c>
      <c r="C92" s="235">
        <f>ROUND((B92-B3)/B3*100,2)</f>
        <v>2.59</v>
      </c>
      <c r="D92" s="235">
        <f>ROUND((B92-B2)/B2*100,2)</f>
        <v>5.05</v>
      </c>
    </row>
    <row r="93" spans="1:4">
      <c r="A93" s="232">
        <v>45837</v>
      </c>
      <c r="B93" s="237">
        <v>5.4574625658296796</v>
      </c>
      <c r="C93" s="235">
        <f>ROUND((B93-B3)/B3*100,2)</f>
        <v>2.62</v>
      </c>
      <c r="D93" s="235">
        <f>ROUND((B93-B2)/B2*100,2)</f>
        <v>5.07</v>
      </c>
    </row>
    <row r="94" spans="1:4">
      <c r="A94" s="232">
        <v>45838</v>
      </c>
      <c r="B94" s="237">
        <v>5.4590134325294004</v>
      </c>
      <c r="C94" s="235">
        <f>ROUND((B94-B3)/B3*100,2)</f>
        <v>2.65</v>
      </c>
      <c r="D94" s="235">
        <f>ROUND((B94-B2)/B2*100,2)</f>
        <v>5.0999999999999996</v>
      </c>
    </row>
    <row r="95" spans="1:4">
      <c r="A95" s="232"/>
      <c r="B95" s="233"/>
      <c r="C95" s="234"/>
      <c r="D95" s="234"/>
    </row>
    <row r="96" spans="1:4">
      <c r="A96" s="232"/>
      <c r="B96" s="233"/>
      <c r="C96" s="234"/>
      <c r="D96" s="234"/>
    </row>
    <row r="97" spans="1:4">
      <c r="A97" s="232"/>
      <c r="B97" s="233"/>
      <c r="C97" s="234"/>
      <c r="D97" s="234"/>
    </row>
    <row r="98" spans="1:4">
      <c r="A98" s="232"/>
      <c r="B98" s="233"/>
      <c r="C98" s="234"/>
      <c r="D98" s="234"/>
    </row>
    <row r="99" spans="1:4">
      <c r="A99" s="232"/>
      <c r="B99" s="233"/>
      <c r="C99" s="234"/>
      <c r="D99" s="234"/>
    </row>
    <row r="100" spans="1:4">
      <c r="A100" s="232"/>
      <c r="B100" s="233"/>
      <c r="C100" s="234"/>
      <c r="D100" s="234"/>
    </row>
    <row r="101" spans="1:4">
      <c r="A101" s="232"/>
      <c r="B101" s="233"/>
      <c r="C101" s="234"/>
      <c r="D101" s="234"/>
    </row>
    <row r="102" spans="1:4">
      <c r="A102" s="232"/>
      <c r="B102" s="233"/>
      <c r="C102" s="234"/>
      <c r="D102" s="234"/>
    </row>
    <row r="103" spans="1:4">
      <c r="A103" s="232"/>
      <c r="B103" s="233"/>
      <c r="C103" s="234"/>
      <c r="D103" s="234"/>
    </row>
    <row r="104" spans="1:4">
      <c r="A104" s="232"/>
      <c r="B104" s="233"/>
      <c r="C104" s="234"/>
      <c r="D104" s="234"/>
    </row>
    <row r="105" spans="1:4">
      <c r="A105" s="232"/>
      <c r="B105" s="233"/>
      <c r="C105" s="234"/>
      <c r="D105" s="234"/>
    </row>
    <row r="106" spans="1:4">
      <c r="A106" s="232"/>
      <c r="B106" s="233"/>
      <c r="C106" s="234"/>
      <c r="D106" s="234"/>
    </row>
    <row r="107" spans="1:4">
      <c r="A107" s="232"/>
      <c r="B107" s="233"/>
      <c r="C107" s="234"/>
      <c r="D107" s="234"/>
    </row>
    <row r="108" spans="1:4">
      <c r="A108" s="232"/>
      <c r="B108" s="233"/>
      <c r="C108" s="234"/>
      <c r="D108" s="234"/>
    </row>
    <row r="109" spans="1:4">
      <c r="A109" s="232"/>
      <c r="B109" s="233"/>
      <c r="C109" s="234"/>
      <c r="D109" s="234"/>
    </row>
    <row r="110" spans="1:4">
      <c r="A110" s="232"/>
      <c r="B110" s="233"/>
      <c r="C110" s="234"/>
      <c r="D110" s="234"/>
    </row>
    <row r="111" spans="1:4">
      <c r="A111" s="232"/>
      <c r="B111" s="233"/>
      <c r="C111" s="234"/>
      <c r="D111" s="234"/>
    </row>
    <row r="112" spans="1:4">
      <c r="A112" s="232"/>
      <c r="B112" s="233"/>
      <c r="C112" s="234"/>
      <c r="D112" s="234"/>
    </row>
    <row r="113" spans="1:4">
      <c r="A113" s="232"/>
      <c r="B113" s="233"/>
      <c r="C113" s="234"/>
      <c r="D113" s="234"/>
    </row>
    <row r="114" spans="1:4">
      <c r="A114" s="232"/>
      <c r="B114" s="233"/>
      <c r="C114" s="234"/>
      <c r="D114" s="234"/>
    </row>
    <row r="115" spans="1:4">
      <c r="A115" s="232"/>
      <c r="B115" s="233"/>
      <c r="C115" s="234"/>
      <c r="D115" s="234"/>
    </row>
    <row r="116" spans="1:4">
      <c r="A116" s="232"/>
      <c r="B116" s="233"/>
      <c r="C116" s="234"/>
      <c r="D116" s="234"/>
    </row>
    <row r="117" spans="1:4">
      <c r="A117" s="232"/>
      <c r="B117" s="233"/>
      <c r="C117" s="234"/>
      <c r="D117" s="234"/>
    </row>
    <row r="118" spans="1:4">
      <c r="A118" s="232"/>
      <c r="B118" s="233"/>
      <c r="C118" s="234"/>
      <c r="D118" s="234"/>
    </row>
    <row r="119" spans="1:4">
      <c r="A119" s="232"/>
      <c r="B119" s="233"/>
      <c r="C119" s="234"/>
      <c r="D119" s="234"/>
    </row>
    <row r="120" spans="1:4">
      <c r="A120" s="232"/>
      <c r="B120" s="233"/>
      <c r="C120" s="234"/>
      <c r="D120" s="234"/>
    </row>
    <row r="121" spans="1:4">
      <c r="A121" s="232"/>
      <c r="B121" s="233"/>
      <c r="C121" s="234"/>
      <c r="D121" s="234"/>
    </row>
    <row r="122" spans="1:4">
      <c r="A122" s="232"/>
      <c r="B122" s="233"/>
      <c r="C122" s="234"/>
      <c r="D122" s="234"/>
    </row>
    <row r="123" spans="1:4">
      <c r="A123" s="232"/>
      <c r="B123" s="233"/>
      <c r="C123" s="234"/>
      <c r="D123" s="234"/>
    </row>
    <row r="124" spans="1:4">
      <c r="A124" s="232"/>
      <c r="B124" s="233"/>
      <c r="C124" s="234"/>
      <c r="D124" s="234"/>
    </row>
    <row r="125" spans="1:4">
      <c r="A125" s="232"/>
      <c r="B125" s="233"/>
      <c r="C125" s="234"/>
      <c r="D125" s="234"/>
    </row>
    <row r="126" spans="1:4">
      <c r="A126" s="232"/>
      <c r="B126" s="233"/>
      <c r="C126" s="234"/>
      <c r="D126" s="234"/>
    </row>
    <row r="127" spans="1:4">
      <c r="A127" s="232"/>
      <c r="B127" s="233"/>
      <c r="C127" s="234"/>
      <c r="D127" s="234"/>
    </row>
    <row r="128" spans="1:4">
      <c r="A128" s="232"/>
      <c r="B128" s="233"/>
      <c r="C128" s="234"/>
      <c r="D128" s="234"/>
    </row>
    <row r="129" spans="1:4">
      <c r="A129" s="232"/>
      <c r="B129" s="233"/>
      <c r="C129" s="234"/>
      <c r="D129" s="234"/>
    </row>
    <row r="130" spans="1:4">
      <c r="A130" s="232"/>
      <c r="B130" s="233"/>
      <c r="C130" s="234"/>
      <c r="D130" s="234"/>
    </row>
    <row r="131" spans="1:4">
      <c r="A131" s="232"/>
      <c r="B131" s="233"/>
      <c r="C131" s="234"/>
      <c r="D131" s="234"/>
    </row>
    <row r="132" spans="1:4">
      <c r="A132" s="232"/>
      <c r="B132" s="233"/>
      <c r="C132" s="234"/>
      <c r="D132" s="234"/>
    </row>
    <row r="133" spans="1:4">
      <c r="A133" s="232"/>
      <c r="B133" s="233"/>
      <c r="C133" s="234"/>
      <c r="D133" s="234"/>
    </row>
    <row r="134" spans="1:4">
      <c r="A134" s="232"/>
      <c r="B134" s="233"/>
      <c r="C134" s="234"/>
      <c r="D134" s="234"/>
    </row>
    <row r="135" spans="1:4">
      <c r="A135" s="232"/>
      <c r="B135" s="233"/>
      <c r="C135" s="234"/>
      <c r="D135" s="234"/>
    </row>
    <row r="136" spans="1:4">
      <c r="A136" s="232"/>
      <c r="B136" s="233"/>
      <c r="C136" s="234"/>
      <c r="D136" s="234"/>
    </row>
    <row r="137" spans="1:4">
      <c r="A137" s="232"/>
      <c r="B137" s="233"/>
      <c r="C137" s="234"/>
      <c r="D137" s="234"/>
    </row>
    <row r="138" spans="1:4">
      <c r="A138" s="232"/>
      <c r="B138" s="233"/>
      <c r="C138" s="234"/>
      <c r="D138" s="234"/>
    </row>
    <row r="139" spans="1:4">
      <c r="A139" s="232"/>
      <c r="B139" s="233"/>
      <c r="C139" s="234"/>
      <c r="D139" s="234"/>
    </row>
    <row r="140" spans="1:4">
      <c r="A140" s="232"/>
      <c r="B140" s="233"/>
      <c r="C140" s="234"/>
      <c r="D140" s="234"/>
    </row>
    <row r="141" spans="1:4">
      <c r="A141" s="232"/>
      <c r="B141" s="233"/>
      <c r="C141" s="234"/>
      <c r="D141" s="234"/>
    </row>
    <row r="142" spans="1:4">
      <c r="A142" s="232"/>
      <c r="B142" s="233"/>
      <c r="C142" s="234"/>
      <c r="D142" s="234"/>
    </row>
    <row r="143" spans="1:4">
      <c r="A143" s="232"/>
      <c r="B143" s="233"/>
      <c r="C143" s="234"/>
      <c r="D143" s="234"/>
    </row>
    <row r="144" spans="1:4">
      <c r="A144" s="232"/>
      <c r="B144" s="233"/>
      <c r="C144" s="234"/>
      <c r="D144" s="234"/>
    </row>
    <row r="145" spans="1:4">
      <c r="A145" s="232"/>
      <c r="B145" s="233"/>
      <c r="C145" s="234"/>
      <c r="D145" s="234"/>
    </row>
    <row r="146" spans="1:4">
      <c r="A146" s="232"/>
      <c r="B146" s="233"/>
      <c r="C146" s="234"/>
      <c r="D146" s="234"/>
    </row>
    <row r="147" spans="1:4">
      <c r="A147" s="232"/>
      <c r="B147" s="233"/>
      <c r="C147" s="234"/>
      <c r="D147" s="234"/>
    </row>
    <row r="148" spans="1:4">
      <c r="A148" s="232"/>
      <c r="B148" s="233"/>
      <c r="C148" s="234"/>
      <c r="D148" s="234"/>
    </row>
    <row r="149" spans="1:4">
      <c r="A149" s="232"/>
      <c r="B149" s="233"/>
      <c r="C149" s="234"/>
      <c r="D149" s="234"/>
    </row>
    <row r="150" spans="1:4">
      <c r="A150" s="232"/>
      <c r="B150" s="233"/>
      <c r="C150" s="234"/>
      <c r="D150" s="234"/>
    </row>
    <row r="151" spans="1:4">
      <c r="A151" s="232"/>
      <c r="B151" s="233"/>
      <c r="C151" s="234"/>
      <c r="D151" s="234"/>
    </row>
    <row r="152" spans="1:4">
      <c r="A152" s="232"/>
      <c r="B152" s="233"/>
      <c r="C152" s="234"/>
      <c r="D152" s="234"/>
    </row>
    <row r="153" spans="1:4">
      <c r="A153" s="232"/>
      <c r="B153" s="233"/>
      <c r="C153" s="234"/>
      <c r="D153" s="234"/>
    </row>
    <row r="154" spans="1:4">
      <c r="A154" s="232"/>
      <c r="B154" s="233"/>
      <c r="C154" s="234"/>
      <c r="D154" s="234"/>
    </row>
    <row r="155" spans="1:4">
      <c r="A155" s="232"/>
      <c r="B155" s="233"/>
      <c r="C155" s="234"/>
      <c r="D155" s="234"/>
    </row>
    <row r="156" spans="1:4">
      <c r="A156" s="232"/>
      <c r="B156" s="233"/>
      <c r="C156" s="234"/>
      <c r="D156" s="234"/>
    </row>
    <row r="157" spans="1:4">
      <c r="A157" s="232"/>
      <c r="B157" s="233"/>
      <c r="C157" s="234"/>
      <c r="D157" s="234"/>
    </row>
    <row r="158" spans="1:4">
      <c r="A158" s="232"/>
      <c r="B158" s="233"/>
      <c r="C158" s="234"/>
      <c r="D158" s="234"/>
    </row>
    <row r="159" spans="1:4">
      <c r="A159" s="232"/>
      <c r="B159" s="233"/>
      <c r="C159" s="234"/>
      <c r="D159" s="234"/>
    </row>
    <row r="160" spans="1:4">
      <c r="A160" s="232"/>
      <c r="B160" s="233"/>
      <c r="C160" s="234"/>
      <c r="D160" s="234"/>
    </row>
    <row r="161" spans="1:4">
      <c r="A161" s="232"/>
      <c r="B161" s="233"/>
      <c r="C161" s="234"/>
      <c r="D161" s="234"/>
    </row>
    <row r="162" spans="1:4">
      <c r="A162" s="232"/>
      <c r="B162" s="233"/>
      <c r="C162" s="234"/>
      <c r="D162" s="234"/>
    </row>
    <row r="163" spans="1:4">
      <c r="A163" s="232"/>
      <c r="B163" s="233"/>
      <c r="C163" s="234"/>
      <c r="D163" s="234"/>
    </row>
    <row r="164" spans="1:4">
      <c r="A164" s="232"/>
      <c r="B164" s="233"/>
      <c r="C164" s="234"/>
      <c r="D164" s="234"/>
    </row>
    <row r="165" spans="1:4">
      <c r="A165" s="232"/>
      <c r="B165" s="233"/>
      <c r="C165" s="234"/>
      <c r="D165" s="234"/>
    </row>
    <row r="166" spans="1:4">
      <c r="A166" s="232"/>
      <c r="B166" s="233"/>
      <c r="C166" s="234"/>
      <c r="D166" s="234"/>
    </row>
    <row r="167" spans="1:4">
      <c r="A167" s="232"/>
      <c r="B167" s="233"/>
      <c r="C167" s="234"/>
      <c r="D167" s="234"/>
    </row>
    <row r="168" spans="1:4">
      <c r="A168" s="232"/>
      <c r="B168" s="233"/>
      <c r="C168" s="234"/>
      <c r="D168" s="234"/>
    </row>
    <row r="169" spans="1:4">
      <c r="A169" s="232"/>
      <c r="B169" s="233"/>
      <c r="C169" s="234"/>
      <c r="D169" s="234"/>
    </row>
    <row r="170" spans="1:4">
      <c r="A170" s="232"/>
      <c r="B170" s="233"/>
      <c r="C170" s="234"/>
      <c r="D170" s="234"/>
    </row>
    <row r="171" spans="1:4">
      <c r="A171" s="232"/>
      <c r="B171" s="233"/>
      <c r="C171" s="234"/>
      <c r="D171" s="234"/>
    </row>
    <row r="172" spans="1:4">
      <c r="A172" s="232"/>
      <c r="B172" s="233"/>
      <c r="C172" s="234"/>
      <c r="D172" s="234"/>
    </row>
    <row r="173" spans="1:4">
      <c r="A173" s="232"/>
      <c r="B173" s="233"/>
      <c r="C173" s="234"/>
      <c r="D173" s="234"/>
    </row>
    <row r="174" spans="1:4">
      <c r="A174" s="232"/>
      <c r="B174" s="233"/>
      <c r="C174" s="234"/>
      <c r="D174" s="234"/>
    </row>
    <row r="175" spans="1:4">
      <c r="A175" s="232"/>
      <c r="B175" s="233"/>
      <c r="C175" s="234"/>
      <c r="D175" s="234"/>
    </row>
    <row r="176" spans="1:4">
      <c r="A176" s="232"/>
      <c r="B176" s="233"/>
      <c r="C176" s="234"/>
      <c r="D176" s="234"/>
    </row>
    <row r="177" spans="1:4">
      <c r="A177" s="232"/>
      <c r="B177" s="233"/>
      <c r="C177" s="234"/>
      <c r="D177" s="23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8"/>
  <sheetViews>
    <sheetView zoomScaleSheetLayoutView="100" workbookViewId="0">
      <pane ySplit="1" topLeftCell="A74" activePane="bottomLeft" state="frozen"/>
      <selection pane="bottomLeft" activeCell="B95" sqref="B95"/>
    </sheetView>
  </sheetViews>
  <sheetFormatPr defaultRowHeight="12.75"/>
  <cols>
    <col min="1" max="1" width="12.42578125" customWidth="1"/>
    <col min="2" max="2" width="18.42578125" customWidth="1"/>
    <col min="3" max="3" width="26.42578125" customWidth="1"/>
    <col min="4" max="4" width="24.5703125" customWidth="1"/>
    <col min="7" max="7" width="13.5703125" bestFit="1" customWidth="1"/>
    <col min="257" max="257" width="12.42578125" customWidth="1"/>
    <col min="258" max="258" width="18.42578125" customWidth="1"/>
    <col min="259" max="259" width="22.42578125" customWidth="1"/>
    <col min="260" max="260" width="24.5703125" customWidth="1"/>
    <col min="263" max="263" width="13.5703125" bestFit="1" customWidth="1"/>
    <col min="513" max="513" width="12.42578125" customWidth="1"/>
    <col min="514" max="514" width="18.42578125" customWidth="1"/>
    <col min="515" max="515" width="22.42578125" customWidth="1"/>
    <col min="516" max="516" width="24.5703125" customWidth="1"/>
    <col min="519" max="519" width="13.5703125" bestFit="1" customWidth="1"/>
    <col min="769" max="769" width="12.42578125" customWidth="1"/>
    <col min="770" max="770" width="18.42578125" customWidth="1"/>
    <col min="771" max="771" width="22.42578125" customWidth="1"/>
    <col min="772" max="772" width="24.5703125" customWidth="1"/>
    <col min="775" max="775" width="13.5703125" bestFit="1" customWidth="1"/>
    <col min="1025" max="1025" width="12.42578125" customWidth="1"/>
    <col min="1026" max="1026" width="18.42578125" customWidth="1"/>
    <col min="1027" max="1027" width="22.42578125" customWidth="1"/>
    <col min="1028" max="1028" width="24.5703125" customWidth="1"/>
    <col min="1031" max="1031" width="13.5703125" bestFit="1" customWidth="1"/>
    <col min="1281" max="1281" width="12.42578125" customWidth="1"/>
    <col min="1282" max="1282" width="18.42578125" customWidth="1"/>
    <col min="1283" max="1283" width="22.42578125" customWidth="1"/>
    <col min="1284" max="1284" width="24.5703125" customWidth="1"/>
    <col min="1287" max="1287" width="13.5703125" bestFit="1" customWidth="1"/>
    <col min="1537" max="1537" width="12.42578125" customWidth="1"/>
    <col min="1538" max="1538" width="18.42578125" customWidth="1"/>
    <col min="1539" max="1539" width="22.42578125" customWidth="1"/>
    <col min="1540" max="1540" width="24.5703125" customWidth="1"/>
    <col min="1543" max="1543" width="13.5703125" bestFit="1" customWidth="1"/>
    <col min="1793" max="1793" width="12.42578125" customWidth="1"/>
    <col min="1794" max="1794" width="18.42578125" customWidth="1"/>
    <col min="1795" max="1795" width="22.42578125" customWidth="1"/>
    <col min="1796" max="1796" width="24.5703125" customWidth="1"/>
    <col min="1799" max="1799" width="13.5703125" bestFit="1" customWidth="1"/>
    <col min="2049" max="2049" width="12.42578125" customWidth="1"/>
    <col min="2050" max="2050" width="18.42578125" customWidth="1"/>
    <col min="2051" max="2051" width="22.42578125" customWidth="1"/>
    <col min="2052" max="2052" width="24.5703125" customWidth="1"/>
    <col min="2055" max="2055" width="13.5703125" bestFit="1" customWidth="1"/>
    <col min="2305" max="2305" width="12.42578125" customWidth="1"/>
    <col min="2306" max="2306" width="18.42578125" customWidth="1"/>
    <col min="2307" max="2307" width="22.42578125" customWidth="1"/>
    <col min="2308" max="2308" width="24.5703125" customWidth="1"/>
    <col min="2311" max="2311" width="13.5703125" bestFit="1" customWidth="1"/>
    <col min="2561" max="2561" width="12.42578125" customWidth="1"/>
    <col min="2562" max="2562" width="18.42578125" customWidth="1"/>
    <col min="2563" max="2563" width="22.42578125" customWidth="1"/>
    <col min="2564" max="2564" width="24.5703125" customWidth="1"/>
    <col min="2567" max="2567" width="13.5703125" bestFit="1" customWidth="1"/>
    <col min="2817" max="2817" width="12.42578125" customWidth="1"/>
    <col min="2818" max="2818" width="18.42578125" customWidth="1"/>
    <col min="2819" max="2819" width="22.42578125" customWidth="1"/>
    <col min="2820" max="2820" width="24.5703125" customWidth="1"/>
    <col min="2823" max="2823" width="13.5703125" bestFit="1" customWidth="1"/>
    <col min="3073" max="3073" width="12.42578125" customWidth="1"/>
    <col min="3074" max="3074" width="18.42578125" customWidth="1"/>
    <col min="3075" max="3075" width="22.42578125" customWidth="1"/>
    <col min="3076" max="3076" width="24.5703125" customWidth="1"/>
    <col min="3079" max="3079" width="13.5703125" bestFit="1" customWidth="1"/>
    <col min="3329" max="3329" width="12.42578125" customWidth="1"/>
    <col min="3330" max="3330" width="18.42578125" customWidth="1"/>
    <col min="3331" max="3331" width="22.42578125" customWidth="1"/>
    <col min="3332" max="3332" width="24.5703125" customWidth="1"/>
    <col min="3335" max="3335" width="13.5703125" bestFit="1" customWidth="1"/>
    <col min="3585" max="3585" width="12.42578125" customWidth="1"/>
    <col min="3586" max="3586" width="18.42578125" customWidth="1"/>
    <col min="3587" max="3587" width="22.42578125" customWidth="1"/>
    <col min="3588" max="3588" width="24.5703125" customWidth="1"/>
    <col min="3591" max="3591" width="13.5703125" bestFit="1" customWidth="1"/>
    <col min="3841" max="3841" width="12.42578125" customWidth="1"/>
    <col min="3842" max="3842" width="18.42578125" customWidth="1"/>
    <col min="3843" max="3843" width="22.42578125" customWidth="1"/>
    <col min="3844" max="3844" width="24.5703125" customWidth="1"/>
    <col min="3847" max="3847" width="13.5703125" bestFit="1" customWidth="1"/>
    <col min="4097" max="4097" width="12.42578125" customWidth="1"/>
    <col min="4098" max="4098" width="18.42578125" customWidth="1"/>
    <col min="4099" max="4099" width="22.42578125" customWidth="1"/>
    <col min="4100" max="4100" width="24.5703125" customWidth="1"/>
    <col min="4103" max="4103" width="13.5703125" bestFit="1" customWidth="1"/>
    <col min="4353" max="4353" width="12.42578125" customWidth="1"/>
    <col min="4354" max="4354" width="18.42578125" customWidth="1"/>
    <col min="4355" max="4355" width="22.42578125" customWidth="1"/>
    <col min="4356" max="4356" width="24.5703125" customWidth="1"/>
    <col min="4359" max="4359" width="13.5703125" bestFit="1" customWidth="1"/>
    <col min="4609" max="4609" width="12.42578125" customWidth="1"/>
    <col min="4610" max="4610" width="18.42578125" customWidth="1"/>
    <col min="4611" max="4611" width="22.42578125" customWidth="1"/>
    <col min="4612" max="4612" width="24.5703125" customWidth="1"/>
    <col min="4615" max="4615" width="13.5703125" bestFit="1" customWidth="1"/>
    <col min="4865" max="4865" width="12.42578125" customWidth="1"/>
    <col min="4866" max="4866" width="18.42578125" customWidth="1"/>
    <col min="4867" max="4867" width="22.42578125" customWidth="1"/>
    <col min="4868" max="4868" width="24.5703125" customWidth="1"/>
    <col min="4871" max="4871" width="13.5703125" bestFit="1" customWidth="1"/>
    <col min="5121" max="5121" width="12.42578125" customWidth="1"/>
    <col min="5122" max="5122" width="18.42578125" customWidth="1"/>
    <col min="5123" max="5123" width="22.42578125" customWidth="1"/>
    <col min="5124" max="5124" width="24.5703125" customWidth="1"/>
    <col min="5127" max="5127" width="13.5703125" bestFit="1" customWidth="1"/>
    <col min="5377" max="5377" width="12.42578125" customWidth="1"/>
    <col min="5378" max="5378" width="18.42578125" customWidth="1"/>
    <col min="5379" max="5379" width="22.42578125" customWidth="1"/>
    <col min="5380" max="5380" width="24.5703125" customWidth="1"/>
    <col min="5383" max="5383" width="13.5703125" bestFit="1" customWidth="1"/>
    <col min="5633" max="5633" width="12.42578125" customWidth="1"/>
    <col min="5634" max="5634" width="18.42578125" customWidth="1"/>
    <col min="5635" max="5635" width="22.42578125" customWidth="1"/>
    <col min="5636" max="5636" width="24.5703125" customWidth="1"/>
    <col min="5639" max="5639" width="13.5703125" bestFit="1" customWidth="1"/>
    <col min="5889" max="5889" width="12.42578125" customWidth="1"/>
    <col min="5890" max="5890" width="18.42578125" customWidth="1"/>
    <col min="5891" max="5891" width="22.42578125" customWidth="1"/>
    <col min="5892" max="5892" width="24.5703125" customWidth="1"/>
    <col min="5895" max="5895" width="13.5703125" bestFit="1" customWidth="1"/>
    <col min="6145" max="6145" width="12.42578125" customWidth="1"/>
    <col min="6146" max="6146" width="18.42578125" customWidth="1"/>
    <col min="6147" max="6147" width="22.42578125" customWidth="1"/>
    <col min="6148" max="6148" width="24.5703125" customWidth="1"/>
    <col min="6151" max="6151" width="13.5703125" bestFit="1" customWidth="1"/>
    <col min="6401" max="6401" width="12.42578125" customWidth="1"/>
    <col min="6402" max="6402" width="18.42578125" customWidth="1"/>
    <col min="6403" max="6403" width="22.42578125" customWidth="1"/>
    <col min="6404" max="6404" width="24.5703125" customWidth="1"/>
    <col min="6407" max="6407" width="13.5703125" bestFit="1" customWidth="1"/>
    <col min="6657" max="6657" width="12.42578125" customWidth="1"/>
    <col min="6658" max="6658" width="18.42578125" customWidth="1"/>
    <col min="6659" max="6659" width="22.42578125" customWidth="1"/>
    <col min="6660" max="6660" width="24.5703125" customWidth="1"/>
    <col min="6663" max="6663" width="13.5703125" bestFit="1" customWidth="1"/>
    <col min="6913" max="6913" width="12.42578125" customWidth="1"/>
    <col min="6914" max="6914" width="18.42578125" customWidth="1"/>
    <col min="6915" max="6915" width="22.42578125" customWidth="1"/>
    <col min="6916" max="6916" width="24.5703125" customWidth="1"/>
    <col min="6919" max="6919" width="13.5703125" bestFit="1" customWidth="1"/>
    <col min="7169" max="7169" width="12.42578125" customWidth="1"/>
    <col min="7170" max="7170" width="18.42578125" customWidth="1"/>
    <col min="7171" max="7171" width="22.42578125" customWidth="1"/>
    <col min="7172" max="7172" width="24.5703125" customWidth="1"/>
    <col min="7175" max="7175" width="13.5703125" bestFit="1" customWidth="1"/>
    <col min="7425" max="7425" width="12.42578125" customWidth="1"/>
    <col min="7426" max="7426" width="18.42578125" customWidth="1"/>
    <col min="7427" max="7427" width="22.42578125" customWidth="1"/>
    <col min="7428" max="7428" width="24.5703125" customWidth="1"/>
    <col min="7431" max="7431" width="13.5703125" bestFit="1" customWidth="1"/>
    <col min="7681" max="7681" width="12.42578125" customWidth="1"/>
    <col min="7682" max="7682" width="18.42578125" customWidth="1"/>
    <col min="7683" max="7683" width="22.42578125" customWidth="1"/>
    <col min="7684" max="7684" width="24.5703125" customWidth="1"/>
    <col min="7687" max="7687" width="13.5703125" bestFit="1" customWidth="1"/>
    <col min="7937" max="7937" width="12.42578125" customWidth="1"/>
    <col min="7938" max="7938" width="18.42578125" customWidth="1"/>
    <col min="7939" max="7939" width="22.42578125" customWidth="1"/>
    <col min="7940" max="7940" width="24.5703125" customWidth="1"/>
    <col min="7943" max="7943" width="13.5703125" bestFit="1" customWidth="1"/>
    <col min="8193" max="8193" width="12.42578125" customWidth="1"/>
    <col min="8194" max="8194" width="18.42578125" customWidth="1"/>
    <col min="8195" max="8195" width="22.42578125" customWidth="1"/>
    <col min="8196" max="8196" width="24.5703125" customWidth="1"/>
    <col min="8199" max="8199" width="13.5703125" bestFit="1" customWidth="1"/>
    <col min="8449" max="8449" width="12.42578125" customWidth="1"/>
    <col min="8450" max="8450" width="18.42578125" customWidth="1"/>
    <col min="8451" max="8451" width="22.42578125" customWidth="1"/>
    <col min="8452" max="8452" width="24.5703125" customWidth="1"/>
    <col min="8455" max="8455" width="13.5703125" bestFit="1" customWidth="1"/>
    <col min="8705" max="8705" width="12.42578125" customWidth="1"/>
    <col min="8706" max="8706" width="18.42578125" customWidth="1"/>
    <col min="8707" max="8707" width="22.42578125" customWidth="1"/>
    <col min="8708" max="8708" width="24.5703125" customWidth="1"/>
    <col min="8711" max="8711" width="13.5703125" bestFit="1" customWidth="1"/>
    <col min="8961" max="8961" width="12.42578125" customWidth="1"/>
    <col min="8962" max="8962" width="18.42578125" customWidth="1"/>
    <col min="8963" max="8963" width="22.42578125" customWidth="1"/>
    <col min="8964" max="8964" width="24.5703125" customWidth="1"/>
    <col min="8967" max="8967" width="13.5703125" bestFit="1" customWidth="1"/>
    <col min="9217" max="9217" width="12.42578125" customWidth="1"/>
    <col min="9218" max="9218" width="18.42578125" customWidth="1"/>
    <col min="9219" max="9219" width="22.42578125" customWidth="1"/>
    <col min="9220" max="9220" width="24.5703125" customWidth="1"/>
    <col min="9223" max="9223" width="13.5703125" bestFit="1" customWidth="1"/>
    <col min="9473" max="9473" width="12.42578125" customWidth="1"/>
    <col min="9474" max="9474" width="18.42578125" customWidth="1"/>
    <col min="9475" max="9475" width="22.42578125" customWidth="1"/>
    <col min="9476" max="9476" width="24.5703125" customWidth="1"/>
    <col min="9479" max="9479" width="13.5703125" bestFit="1" customWidth="1"/>
    <col min="9729" max="9729" width="12.42578125" customWidth="1"/>
    <col min="9730" max="9730" width="18.42578125" customWidth="1"/>
    <col min="9731" max="9731" width="22.42578125" customWidth="1"/>
    <col min="9732" max="9732" width="24.5703125" customWidth="1"/>
    <col min="9735" max="9735" width="13.5703125" bestFit="1" customWidth="1"/>
    <col min="9985" max="9985" width="12.42578125" customWidth="1"/>
    <col min="9986" max="9986" width="18.42578125" customWidth="1"/>
    <col min="9987" max="9987" width="22.42578125" customWidth="1"/>
    <col min="9988" max="9988" width="24.5703125" customWidth="1"/>
    <col min="9991" max="9991" width="13.5703125" bestFit="1" customWidth="1"/>
    <col min="10241" max="10241" width="12.42578125" customWidth="1"/>
    <col min="10242" max="10242" width="18.42578125" customWidth="1"/>
    <col min="10243" max="10243" width="22.42578125" customWidth="1"/>
    <col min="10244" max="10244" width="24.5703125" customWidth="1"/>
    <col min="10247" max="10247" width="13.5703125" bestFit="1" customWidth="1"/>
    <col min="10497" max="10497" width="12.42578125" customWidth="1"/>
    <col min="10498" max="10498" width="18.42578125" customWidth="1"/>
    <col min="10499" max="10499" width="22.42578125" customWidth="1"/>
    <col min="10500" max="10500" width="24.5703125" customWidth="1"/>
    <col min="10503" max="10503" width="13.5703125" bestFit="1" customWidth="1"/>
    <col min="10753" max="10753" width="12.42578125" customWidth="1"/>
    <col min="10754" max="10754" width="18.42578125" customWidth="1"/>
    <col min="10755" max="10755" width="22.42578125" customWidth="1"/>
    <col min="10756" max="10756" width="24.5703125" customWidth="1"/>
    <col min="10759" max="10759" width="13.5703125" bestFit="1" customWidth="1"/>
    <col min="11009" max="11009" width="12.42578125" customWidth="1"/>
    <col min="11010" max="11010" width="18.42578125" customWidth="1"/>
    <col min="11011" max="11011" width="22.42578125" customWidth="1"/>
    <col min="11012" max="11012" width="24.5703125" customWidth="1"/>
    <col min="11015" max="11015" width="13.5703125" bestFit="1" customWidth="1"/>
    <col min="11265" max="11265" width="12.42578125" customWidth="1"/>
    <col min="11266" max="11266" width="18.42578125" customWidth="1"/>
    <col min="11267" max="11267" width="22.42578125" customWidth="1"/>
    <col min="11268" max="11268" width="24.5703125" customWidth="1"/>
    <col min="11271" max="11271" width="13.5703125" bestFit="1" customWidth="1"/>
    <col min="11521" max="11521" width="12.42578125" customWidth="1"/>
    <col min="11522" max="11522" width="18.42578125" customWidth="1"/>
    <col min="11523" max="11523" width="22.42578125" customWidth="1"/>
    <col min="11524" max="11524" width="24.5703125" customWidth="1"/>
    <col min="11527" max="11527" width="13.5703125" bestFit="1" customWidth="1"/>
    <col min="11777" max="11777" width="12.42578125" customWidth="1"/>
    <col min="11778" max="11778" width="18.42578125" customWidth="1"/>
    <col min="11779" max="11779" width="22.42578125" customWidth="1"/>
    <col min="11780" max="11780" width="24.5703125" customWidth="1"/>
    <col min="11783" max="11783" width="13.5703125" bestFit="1" customWidth="1"/>
    <col min="12033" max="12033" width="12.42578125" customWidth="1"/>
    <col min="12034" max="12034" width="18.42578125" customWidth="1"/>
    <col min="12035" max="12035" width="22.42578125" customWidth="1"/>
    <col min="12036" max="12036" width="24.5703125" customWidth="1"/>
    <col min="12039" max="12039" width="13.5703125" bestFit="1" customWidth="1"/>
    <col min="12289" max="12289" width="12.42578125" customWidth="1"/>
    <col min="12290" max="12290" width="18.42578125" customWidth="1"/>
    <col min="12291" max="12291" width="22.42578125" customWidth="1"/>
    <col min="12292" max="12292" width="24.5703125" customWidth="1"/>
    <col min="12295" max="12295" width="13.5703125" bestFit="1" customWidth="1"/>
    <col min="12545" max="12545" width="12.42578125" customWidth="1"/>
    <col min="12546" max="12546" width="18.42578125" customWidth="1"/>
    <col min="12547" max="12547" width="22.42578125" customWidth="1"/>
    <col min="12548" max="12548" width="24.5703125" customWidth="1"/>
    <col min="12551" max="12551" width="13.5703125" bestFit="1" customWidth="1"/>
    <col min="12801" max="12801" width="12.42578125" customWidth="1"/>
    <col min="12802" max="12802" width="18.42578125" customWidth="1"/>
    <col min="12803" max="12803" width="22.42578125" customWidth="1"/>
    <col min="12804" max="12804" width="24.5703125" customWidth="1"/>
    <col min="12807" max="12807" width="13.5703125" bestFit="1" customWidth="1"/>
    <col min="13057" max="13057" width="12.42578125" customWidth="1"/>
    <col min="13058" max="13058" width="18.42578125" customWidth="1"/>
    <col min="13059" max="13059" width="22.42578125" customWidth="1"/>
    <col min="13060" max="13060" width="24.5703125" customWidth="1"/>
    <col min="13063" max="13063" width="13.5703125" bestFit="1" customWidth="1"/>
    <col min="13313" max="13313" width="12.42578125" customWidth="1"/>
    <col min="13314" max="13314" width="18.42578125" customWidth="1"/>
    <col min="13315" max="13315" width="22.42578125" customWidth="1"/>
    <col min="13316" max="13316" width="24.5703125" customWidth="1"/>
    <col min="13319" max="13319" width="13.5703125" bestFit="1" customWidth="1"/>
    <col min="13569" max="13569" width="12.42578125" customWidth="1"/>
    <col min="13570" max="13570" width="18.42578125" customWidth="1"/>
    <col min="13571" max="13571" width="22.42578125" customWidth="1"/>
    <col min="13572" max="13572" width="24.5703125" customWidth="1"/>
    <col min="13575" max="13575" width="13.5703125" bestFit="1" customWidth="1"/>
    <col min="13825" max="13825" width="12.42578125" customWidth="1"/>
    <col min="13826" max="13826" width="18.42578125" customWidth="1"/>
    <col min="13827" max="13827" width="22.42578125" customWidth="1"/>
    <col min="13828" max="13828" width="24.5703125" customWidth="1"/>
    <col min="13831" max="13831" width="13.5703125" bestFit="1" customWidth="1"/>
    <col min="14081" max="14081" width="12.42578125" customWidth="1"/>
    <col min="14082" max="14082" width="18.42578125" customWidth="1"/>
    <col min="14083" max="14083" width="22.42578125" customWidth="1"/>
    <col min="14084" max="14084" width="24.5703125" customWidth="1"/>
    <col min="14087" max="14087" width="13.5703125" bestFit="1" customWidth="1"/>
    <col min="14337" max="14337" width="12.42578125" customWidth="1"/>
    <col min="14338" max="14338" width="18.42578125" customWidth="1"/>
    <col min="14339" max="14339" width="22.42578125" customWidth="1"/>
    <col min="14340" max="14340" width="24.5703125" customWidth="1"/>
    <col min="14343" max="14343" width="13.5703125" bestFit="1" customWidth="1"/>
    <col min="14593" max="14593" width="12.42578125" customWidth="1"/>
    <col min="14594" max="14594" width="18.42578125" customWidth="1"/>
    <col min="14595" max="14595" width="22.42578125" customWidth="1"/>
    <col min="14596" max="14596" width="24.5703125" customWidth="1"/>
    <col min="14599" max="14599" width="13.5703125" bestFit="1" customWidth="1"/>
    <col min="14849" max="14849" width="12.42578125" customWidth="1"/>
    <col min="14850" max="14850" width="18.42578125" customWidth="1"/>
    <col min="14851" max="14851" width="22.42578125" customWidth="1"/>
    <col min="14852" max="14852" width="24.5703125" customWidth="1"/>
    <col min="14855" max="14855" width="13.5703125" bestFit="1" customWidth="1"/>
    <col min="15105" max="15105" width="12.42578125" customWidth="1"/>
    <col min="15106" max="15106" width="18.42578125" customWidth="1"/>
    <col min="15107" max="15107" width="22.42578125" customWidth="1"/>
    <col min="15108" max="15108" width="24.5703125" customWidth="1"/>
    <col min="15111" max="15111" width="13.5703125" bestFit="1" customWidth="1"/>
    <col min="15361" max="15361" width="12.42578125" customWidth="1"/>
    <col min="15362" max="15362" width="18.42578125" customWidth="1"/>
    <col min="15363" max="15363" width="22.42578125" customWidth="1"/>
    <col min="15364" max="15364" width="24.5703125" customWidth="1"/>
    <col min="15367" max="15367" width="13.5703125" bestFit="1" customWidth="1"/>
    <col min="15617" max="15617" width="12.42578125" customWidth="1"/>
    <col min="15618" max="15618" width="18.42578125" customWidth="1"/>
    <col min="15619" max="15619" width="22.42578125" customWidth="1"/>
    <col min="15620" max="15620" width="24.5703125" customWidth="1"/>
    <col min="15623" max="15623" width="13.5703125" bestFit="1" customWidth="1"/>
    <col min="15873" max="15873" width="12.42578125" customWidth="1"/>
    <col min="15874" max="15874" width="18.42578125" customWidth="1"/>
    <col min="15875" max="15875" width="22.42578125" customWidth="1"/>
    <col min="15876" max="15876" width="24.5703125" customWidth="1"/>
    <col min="15879" max="15879" width="13.5703125" bestFit="1" customWidth="1"/>
    <col min="16129" max="16129" width="12.42578125" customWidth="1"/>
    <col min="16130" max="16130" width="18.42578125" customWidth="1"/>
    <col min="16131" max="16131" width="22.42578125" customWidth="1"/>
    <col min="16132" max="16132" width="24.5703125" customWidth="1"/>
    <col min="16135" max="16135" width="13.5703125" bestFit="1" customWidth="1"/>
  </cols>
  <sheetData>
    <row r="1" spans="1:4" s="231" customFormat="1" ht="45">
      <c r="A1" s="228" t="s">
        <v>221</v>
      </c>
      <c r="B1" s="229" t="s">
        <v>222</v>
      </c>
      <c r="C1" s="230" t="s">
        <v>271</v>
      </c>
      <c r="D1" s="229" t="s">
        <v>223</v>
      </c>
    </row>
    <row r="2" spans="1:4">
      <c r="A2" s="232">
        <v>45657</v>
      </c>
      <c r="B2" s="237">
        <f>'[1]1 кв.'!B2</f>
        <v>5.1938746949999999</v>
      </c>
      <c r="C2" s="234"/>
      <c r="D2" s="234"/>
    </row>
    <row r="3" spans="1:4">
      <c r="A3" s="232">
        <v>45838</v>
      </c>
      <c r="B3" s="237">
        <v>5.4590134325294004</v>
      </c>
      <c r="C3" s="235"/>
      <c r="D3" s="235"/>
    </row>
    <row r="4" spans="1:4">
      <c r="A4" s="232">
        <v>45839</v>
      </c>
      <c r="B4" s="237">
        <v>5.4606020696990099</v>
      </c>
      <c r="C4" s="235">
        <f>ROUND((B4-B3)/B3*100,2)</f>
        <v>0.03</v>
      </c>
      <c r="D4" s="235">
        <f>ROUND((B4-B2)/B2*100,2)</f>
        <v>5.14</v>
      </c>
    </row>
    <row r="5" spans="1:4">
      <c r="A5" s="232">
        <v>45840</v>
      </c>
      <c r="B5" s="237">
        <v>5.4605827794961703</v>
      </c>
      <c r="C5" s="235">
        <f>ROUND((B5-B3)/B3*100,2)</f>
        <v>0.03</v>
      </c>
      <c r="D5" s="235">
        <f>ROUND((B5-B2)/B2*100,2)</f>
        <v>5.14</v>
      </c>
    </row>
    <row r="6" spans="1:4">
      <c r="A6" s="232">
        <v>45841</v>
      </c>
      <c r="B6" s="237">
        <v>5.4620173185876197</v>
      </c>
      <c r="C6" s="235">
        <f>ROUND((B6-B3)/B3*100,2)</f>
        <v>0.06</v>
      </c>
      <c r="D6" s="235">
        <f>ROUND((B6-B2)/B2*100,2)</f>
        <v>5.16</v>
      </c>
    </row>
    <row r="7" spans="1:4">
      <c r="A7" s="232">
        <v>45842</v>
      </c>
      <c r="B7" s="237">
        <v>5.4636042732137602</v>
      </c>
      <c r="C7" s="235">
        <f>ROUND((B7-B3)/B3*100,2)</f>
        <v>0.08</v>
      </c>
      <c r="D7" s="235">
        <f>ROUND((B7-B2)/B2*100,2)</f>
        <v>5.19</v>
      </c>
    </row>
    <row r="8" spans="1:4">
      <c r="A8" s="232">
        <v>45843</v>
      </c>
      <c r="B8" s="237">
        <v>5.4651917244067096</v>
      </c>
      <c r="C8" s="235">
        <f>ROUND((B8-B3)/B3*100,2)</f>
        <v>0.11</v>
      </c>
      <c r="D8" s="235">
        <f>ROUND((B8-B2)/B2*100,2)</f>
        <v>5.22</v>
      </c>
    </row>
    <row r="9" spans="1:4">
      <c r="A9" s="232">
        <v>45844</v>
      </c>
      <c r="B9" s="237">
        <v>5.4667796044610499</v>
      </c>
      <c r="C9" s="235">
        <f>ROUND((B9-B3)/B3*100,2)</f>
        <v>0.14000000000000001</v>
      </c>
      <c r="D9" s="235">
        <f>ROUND((B9-B2)/B2*100,2)</f>
        <v>5.25</v>
      </c>
    </row>
    <row r="10" spans="1:4">
      <c r="A10" s="232">
        <v>45845</v>
      </c>
      <c r="B10" s="237">
        <v>5.4678762063720701</v>
      </c>
      <c r="C10" s="235">
        <f>ROUND((B10-B3)/B3*100,2)</f>
        <v>0.16</v>
      </c>
      <c r="D10" s="235">
        <f>ROUND((B10-B2)/B2*100,2)</f>
        <v>5.28</v>
      </c>
    </row>
    <row r="11" spans="1:4">
      <c r="A11" s="232">
        <v>45846</v>
      </c>
      <c r="B11" s="237">
        <v>5.4688093684062196</v>
      </c>
      <c r="C11" s="235">
        <f>ROUND((B11-B3)/B3*100,2)</f>
        <v>0.18</v>
      </c>
      <c r="D11" s="235">
        <f>ROUND((B11-B2)/B2*100,2)</f>
        <v>5.29</v>
      </c>
    </row>
    <row r="12" spans="1:4">
      <c r="A12" s="232">
        <v>45847</v>
      </c>
      <c r="B12" s="237">
        <v>5.47006082895565</v>
      </c>
      <c r="C12" s="235">
        <f>ROUND((B12-B3)/B3*100,2)</f>
        <v>0.2</v>
      </c>
      <c r="D12" s="235">
        <f>ROUND((B12-B2)/B2*100,2)</f>
        <v>5.32</v>
      </c>
    </row>
    <row r="13" spans="1:4">
      <c r="A13" s="232">
        <v>45848</v>
      </c>
      <c r="B13" s="237">
        <v>5.4716256723768302</v>
      </c>
      <c r="C13" s="235">
        <f>ROUND((B13-B3)/B3*100,2)</f>
        <v>0.23</v>
      </c>
      <c r="D13" s="235">
        <f>ROUND((B13-B2)/B2*100,2)</f>
        <v>5.35</v>
      </c>
    </row>
    <row r="14" spans="1:4">
      <c r="A14" s="232">
        <v>45849</v>
      </c>
      <c r="B14" s="237">
        <v>5.4731901427752803</v>
      </c>
      <c r="C14" s="235">
        <f>ROUND((B14-B3)/B3*100,2)</f>
        <v>0.26</v>
      </c>
      <c r="D14" s="235">
        <f>ROUND((B14-B2)/B2*100,2)</f>
        <v>5.38</v>
      </c>
    </row>
    <row r="15" spans="1:4">
      <c r="A15" s="232">
        <v>45850</v>
      </c>
      <c r="B15" s="237">
        <v>5.4747558850519802</v>
      </c>
      <c r="C15" s="235">
        <f>ROUND((B15-B3)/B3*100,2)</f>
        <v>0.28999999999999998</v>
      </c>
      <c r="D15" s="235">
        <f>ROUND((B15-B2)/B2*100,2)</f>
        <v>5.41</v>
      </c>
    </row>
    <row r="16" spans="1:4">
      <c r="A16" s="232">
        <v>45851</v>
      </c>
      <c r="B16" s="237">
        <v>5.4763219801710603</v>
      </c>
      <c r="C16" s="235">
        <f>ROUND((B16-B3)/B3*100,2)</f>
        <v>0.32</v>
      </c>
      <c r="D16" s="235">
        <f>ROUND((B16-B2)/B2*100,2)</f>
        <v>5.44</v>
      </c>
    </row>
    <row r="17" spans="1:4">
      <c r="A17" s="232">
        <v>45852</v>
      </c>
      <c r="B17" s="237">
        <v>5.4774990055379504</v>
      </c>
      <c r="C17" s="235">
        <f>ROUND((B17-B3)/B3*100,2)</f>
        <v>0.34</v>
      </c>
      <c r="D17" s="235">
        <f>ROUND((B17-B2)/B2*100,2)</f>
        <v>5.46</v>
      </c>
    </row>
    <row r="18" spans="1:4">
      <c r="A18" s="232">
        <v>45853</v>
      </c>
      <c r="B18" s="237">
        <v>5.4798545179913303</v>
      </c>
      <c r="C18" s="235">
        <f>ROUND((B18-B3)/B3*100,2)</f>
        <v>0.38</v>
      </c>
      <c r="D18" s="235">
        <f>ROUND((B18-B2)/B2*100,2)</f>
        <v>5.51</v>
      </c>
    </row>
    <row r="19" spans="1:4">
      <c r="A19" s="232">
        <v>45854</v>
      </c>
      <c r="B19" s="237">
        <v>5.4806240819173198</v>
      </c>
      <c r="C19" s="235">
        <f>ROUND((B19-B3)/B3*100,2)</f>
        <v>0.4</v>
      </c>
      <c r="D19" s="235">
        <f>ROUND((B19-B2)/B2*100,2)</f>
        <v>5.52</v>
      </c>
    </row>
    <row r="20" spans="1:4">
      <c r="A20" s="232">
        <v>45855</v>
      </c>
      <c r="B20" s="237">
        <v>5.4817566031525402</v>
      </c>
      <c r="C20" s="235">
        <f>ROUND((B20-B3)/B3*100,2)</f>
        <v>0.42</v>
      </c>
      <c r="D20" s="235">
        <f>ROUND((B20-B2)/B2*100,2)</f>
        <v>5.54</v>
      </c>
    </row>
    <row r="21" spans="1:4">
      <c r="A21" s="232">
        <v>45856</v>
      </c>
      <c r="B21" s="237">
        <v>5.4833490821345601</v>
      </c>
      <c r="C21" s="235">
        <f>ROUND((B21-B3)/B3*100,2)</f>
        <v>0.45</v>
      </c>
      <c r="D21" s="235">
        <f>ROUND((B21-B2)/B2*100,2)</f>
        <v>5.57</v>
      </c>
    </row>
    <row r="22" spans="1:4">
      <c r="A22" s="232">
        <v>45857</v>
      </c>
      <c r="B22" s="237">
        <v>5.4849420073874402</v>
      </c>
      <c r="C22" s="235">
        <f>ROUND((B22-B3)/B3*100,2)</f>
        <v>0.47</v>
      </c>
      <c r="D22" s="235">
        <f>ROUND((B22-B2)/B2*100,2)</f>
        <v>5.6</v>
      </c>
    </row>
    <row r="23" spans="1:4">
      <c r="A23" s="232">
        <v>45858</v>
      </c>
      <c r="B23" s="237">
        <v>5.4865355319127396</v>
      </c>
      <c r="C23" s="235">
        <f>ROUND((B23-B3)/B3*100,2)</f>
        <v>0.5</v>
      </c>
      <c r="D23" s="235">
        <f>ROUND((B23-B2)/B2*100,2)</f>
        <v>5.63</v>
      </c>
    </row>
    <row r="24" spans="1:4">
      <c r="A24" s="232">
        <v>45859</v>
      </c>
      <c r="B24" s="237">
        <v>5.4881294836757304</v>
      </c>
      <c r="C24" s="235">
        <f>ROUND((B24-B3)/B3*100,2)</f>
        <v>0.53</v>
      </c>
      <c r="D24" s="235">
        <f>ROUND((B24-B2)/B2*100,2)</f>
        <v>5.67</v>
      </c>
    </row>
    <row r="25" spans="1:4">
      <c r="A25" s="232">
        <v>45860</v>
      </c>
      <c r="B25" s="237">
        <v>5.4897237661220997</v>
      </c>
      <c r="C25" s="235">
        <f>ROUND((B25-B3)/B3*100,2)</f>
        <v>0.56000000000000005</v>
      </c>
      <c r="D25" s="235">
        <f>ROUND((B25-B2)/B2*100,2)</f>
        <v>5.7</v>
      </c>
    </row>
    <row r="26" spans="1:4">
      <c r="A26" s="232">
        <v>45861</v>
      </c>
      <c r="B26" s="237">
        <v>5.4879510988840803</v>
      </c>
      <c r="C26" s="235">
        <f>ROUND((B26-B3)/B3*100,2)</f>
        <v>0.53</v>
      </c>
      <c r="D26" s="235">
        <f>ROUND((B26-B2)/B2*100,2)</f>
        <v>5.66</v>
      </c>
    </row>
    <row r="27" spans="1:4">
      <c r="A27" s="232">
        <v>45862</v>
      </c>
      <c r="B27" s="237">
        <v>5.49748142222374</v>
      </c>
      <c r="C27" s="235">
        <f>ROUND((B27-B3)/B3*100,2)</f>
        <v>0.7</v>
      </c>
      <c r="D27" s="235">
        <f>ROUND((B27-B2)/B2*100,2)</f>
        <v>5.85</v>
      </c>
    </row>
    <row r="28" spans="1:4">
      <c r="A28" s="232">
        <v>45863</v>
      </c>
      <c r="B28" s="237">
        <v>5.4989851995408596</v>
      </c>
      <c r="C28" s="235">
        <f>ROUND((B28-B3)/B3*100,2)</f>
        <v>0.73</v>
      </c>
      <c r="D28" s="235">
        <f>ROUND((B28-B2)/B2*100,2)</f>
        <v>5.87</v>
      </c>
    </row>
    <row r="29" spans="1:4">
      <c r="A29" s="232">
        <v>45864</v>
      </c>
      <c r="B29" s="237">
        <v>5.5005761836479303</v>
      </c>
      <c r="C29" s="235">
        <f>ROUND((B29-B3)/B3*100,2)</f>
        <v>0.76</v>
      </c>
      <c r="D29" s="235">
        <f>ROUND((B29-B2)/B2*100,2)</f>
        <v>5.91</v>
      </c>
    </row>
    <row r="30" spans="1:4">
      <c r="A30" s="232">
        <v>45865</v>
      </c>
      <c r="B30" s="238">
        <v>5.5021677417493802</v>
      </c>
      <c r="C30" s="235">
        <f>ROUND((B30-B3)/B3*100,2)</f>
        <v>0.79</v>
      </c>
      <c r="D30" s="235">
        <f>ROUND((B30-B2)/B2*100,2)</f>
        <v>5.94</v>
      </c>
    </row>
    <row r="31" spans="1:4">
      <c r="A31" s="232">
        <v>45866</v>
      </c>
      <c r="B31" s="237">
        <v>5.5041977608778501</v>
      </c>
      <c r="C31" s="235">
        <f>ROUND((B31-B3)/B3*100,2)</f>
        <v>0.83</v>
      </c>
      <c r="D31" s="235">
        <f>ROUND((B31-B2)/B2*100,2)</f>
        <v>5.97</v>
      </c>
    </row>
    <row r="32" spans="1:4">
      <c r="A32" s="232">
        <v>45867</v>
      </c>
      <c r="B32" s="237">
        <v>5.5069783786893396</v>
      </c>
      <c r="C32" s="235">
        <f>ROUND((B32-B3)/B3*100,2)</f>
        <v>0.88</v>
      </c>
      <c r="D32" s="235">
        <f>ROUND((B32-B2)/B2*100,2)</f>
        <v>6.03</v>
      </c>
    </row>
    <row r="33" spans="1:4">
      <c r="A33" s="232">
        <v>45868</v>
      </c>
      <c r="B33" s="237">
        <v>5.5081401392371498</v>
      </c>
      <c r="C33" s="235">
        <f>ROUND((B33-B3)/B3*100,2)</f>
        <v>0.9</v>
      </c>
      <c r="D33" s="235">
        <f>ROUND((B33-B2)/B2*100,2)</f>
        <v>6.05</v>
      </c>
    </row>
    <row r="34" spans="1:4">
      <c r="A34" s="232">
        <v>45869</v>
      </c>
      <c r="B34" s="238">
        <v>5.5097295970258404</v>
      </c>
      <c r="C34" s="235">
        <f>ROUND((B34-B3)/B3*100,2)</f>
        <v>0.93</v>
      </c>
      <c r="D34" s="235">
        <f>ROUND((B34-B2)/B2*100,2)</f>
        <v>6.08</v>
      </c>
    </row>
    <row r="35" spans="1:4">
      <c r="A35" s="232">
        <v>45870</v>
      </c>
      <c r="B35" s="237">
        <v>5.51135157674089</v>
      </c>
      <c r="C35" s="235">
        <f>ROUND((B35-B3)/B3*100,2)</f>
        <v>0.96</v>
      </c>
      <c r="D35" s="235">
        <f>ROUND((B35-B2)/B2*100,2)</f>
        <v>6.11</v>
      </c>
    </row>
    <row r="36" spans="1:4">
      <c r="A36" s="232">
        <v>45871</v>
      </c>
      <c r="B36" s="237">
        <v>5.5129486383649304</v>
      </c>
      <c r="C36" s="235">
        <f>ROUND((B36-B3)/B3*100,2)</f>
        <v>0.99</v>
      </c>
      <c r="D36" s="235">
        <f>ROUND((B36-B2)/B2*100,2)</f>
        <v>6.14</v>
      </c>
    </row>
    <row r="37" spans="1:4">
      <c r="A37" s="232">
        <v>45872</v>
      </c>
      <c r="B37" s="237">
        <v>5.5145461062983303</v>
      </c>
      <c r="C37" s="235">
        <f>ROUND((B37-B3)/B3*100,2)</f>
        <v>1.02</v>
      </c>
      <c r="D37" s="235">
        <f>ROUND((B37-B2)/B2*100,2)</f>
        <v>6.17</v>
      </c>
    </row>
    <row r="38" spans="1:4">
      <c r="A38" s="232">
        <v>45873</v>
      </c>
      <c r="B38" s="237">
        <v>5.5169036722655402</v>
      </c>
      <c r="C38" s="235">
        <f>ROUND((B38-B3)/B3*100,2)</f>
        <v>1.06</v>
      </c>
      <c r="D38" s="235">
        <f>ROUND((B38-B2)/B2*100,2)</f>
        <v>6.22</v>
      </c>
    </row>
    <row r="39" spans="1:4">
      <c r="A39" s="232">
        <v>45874</v>
      </c>
      <c r="B39" s="237">
        <v>5.5185828915229802</v>
      </c>
      <c r="C39" s="235">
        <f>ROUND((B39-B3)/B3*100,2)</f>
        <v>1.0900000000000001</v>
      </c>
      <c r="D39" s="235">
        <f>ROUND((B39-B2)/B2*100,2)</f>
        <v>6.25</v>
      </c>
    </row>
    <row r="40" spans="1:4">
      <c r="A40" s="232">
        <v>45875</v>
      </c>
      <c r="B40" s="237">
        <v>5.5192279595824303</v>
      </c>
      <c r="C40" s="235">
        <f>ROUND((B40-B3)/B3*100,2)</f>
        <v>1.1000000000000001</v>
      </c>
      <c r="D40" s="235">
        <f>ROUND((B40-B2)/B2*100,2)</f>
        <v>6.26</v>
      </c>
    </row>
    <row r="41" spans="1:4">
      <c r="A41" s="232">
        <v>45876</v>
      </c>
      <c r="B41" s="237">
        <v>5.5217043332148901</v>
      </c>
      <c r="C41" s="235">
        <f>ROUND((B41-B3)/B3*100,2)</f>
        <v>1.1499999999999999</v>
      </c>
      <c r="D41" s="235">
        <f>ROUND((B41-B2)/B2*100,2)</f>
        <v>6.31</v>
      </c>
    </row>
    <row r="42" spans="1:4">
      <c r="A42" s="232">
        <v>45877</v>
      </c>
      <c r="B42" s="237">
        <v>5.5212524040458897</v>
      </c>
      <c r="C42" s="235">
        <f>ROUND((B42-B3)/B3*100,2)</f>
        <v>1.1399999999999999</v>
      </c>
      <c r="D42" s="235">
        <f>ROUND((B42-B2)/B2*100,2)</f>
        <v>6.3</v>
      </c>
    </row>
    <row r="43" spans="1:4">
      <c r="A43" s="232">
        <v>45878</v>
      </c>
      <c r="B43" s="237">
        <v>5.5228555304633096</v>
      </c>
      <c r="C43" s="235">
        <f>ROUND((B43-B3)/B3*100,2)</f>
        <v>1.17</v>
      </c>
      <c r="D43" s="235">
        <f>ROUND((B43-B2)/B2*100,2)</f>
        <v>6.33</v>
      </c>
    </row>
    <row r="44" spans="1:4">
      <c r="A44" s="232">
        <v>45879</v>
      </c>
      <c r="B44" s="237">
        <v>5.5244592583520902</v>
      </c>
      <c r="C44" s="235">
        <f>ROUND((B44-B3)/B3*100,2)</f>
        <v>1.2</v>
      </c>
      <c r="D44" s="235">
        <f>ROUND((B44-B2)/B2*100,2)</f>
        <v>6.36</v>
      </c>
    </row>
    <row r="45" spans="1:4">
      <c r="A45" s="232">
        <v>45880</v>
      </c>
      <c r="B45" s="237">
        <v>5.5281715986992204</v>
      </c>
      <c r="C45" s="235">
        <f>ROUND((B45-B3)/B3*100,2)</f>
        <v>1.27</v>
      </c>
      <c r="D45" s="235">
        <f>ROUND((B45-B2)/B2*100,2)</f>
        <v>6.44</v>
      </c>
    </row>
    <row r="46" spans="1:4">
      <c r="A46" s="232">
        <v>45881</v>
      </c>
      <c r="B46" s="237">
        <v>5.52976997353713</v>
      </c>
      <c r="C46" s="235">
        <f>ROUND((B46-B3)/B3*100,2)</f>
        <v>1.3</v>
      </c>
      <c r="D46" s="235">
        <f>ROUND((B46-B2)/B2*100,2)</f>
        <v>6.47</v>
      </c>
    </row>
    <row r="47" spans="1:4">
      <c r="A47" s="232">
        <v>45882</v>
      </c>
      <c r="B47" s="237">
        <v>5.5313761385577296</v>
      </c>
      <c r="C47" s="235">
        <f>ROUND((B47-B3)/B3*100,2)</f>
        <v>1.33</v>
      </c>
      <c r="D47" s="235">
        <f>ROUND((B47-B2)/B2*100,2)</f>
        <v>6.5</v>
      </c>
    </row>
    <row r="48" spans="1:4">
      <c r="A48" s="232">
        <v>45883</v>
      </c>
      <c r="B48" s="237">
        <v>5.53353420456137</v>
      </c>
      <c r="C48" s="235">
        <f>ROUND((B48-B3)/B3*100,2)</f>
        <v>1.37</v>
      </c>
      <c r="D48" s="235">
        <f>ROUND((B48-B2)/B2*100,2)</f>
        <v>6.54</v>
      </c>
    </row>
    <row r="49" spans="1:4">
      <c r="A49" s="232">
        <v>45884</v>
      </c>
      <c r="B49" s="237">
        <v>5.5334324396158703</v>
      </c>
      <c r="C49" s="235">
        <f>ROUND((B49-B3)/B3*100,2)</f>
        <v>1.36</v>
      </c>
      <c r="D49" s="235">
        <f>ROUND((B49-B2)/B2*100,2)</f>
        <v>6.54</v>
      </c>
    </row>
    <row r="50" spans="1:4">
      <c r="A50" s="232">
        <v>45885</v>
      </c>
      <c r="B50" s="237">
        <v>5.5350377344762398</v>
      </c>
      <c r="C50" s="235">
        <f>ROUND((B50-B3)/B3*100,2)</f>
        <v>1.39</v>
      </c>
      <c r="D50" s="235">
        <f>ROUND((B50-B2)/B2*100,2)</f>
        <v>6.57</v>
      </c>
    </row>
    <row r="51" spans="1:4">
      <c r="A51" s="232">
        <v>45886</v>
      </c>
      <c r="B51" s="237">
        <v>5.5366434264816498</v>
      </c>
      <c r="C51" s="235">
        <f>ROUND((B51-B3)/B3*100,2)</f>
        <v>1.42</v>
      </c>
      <c r="D51" s="235">
        <f>ROUND((B51-B2)/B2*100,2)</f>
        <v>6.6</v>
      </c>
    </row>
    <row r="52" spans="1:4">
      <c r="A52" s="232">
        <v>45887</v>
      </c>
      <c r="B52" s="237">
        <v>5.5379615099994197</v>
      </c>
      <c r="C52" s="235">
        <f>ROUND((B52-B3)/B3*100,2)</f>
        <v>1.45</v>
      </c>
      <c r="D52" s="235">
        <f>ROUND((B52-B2)/B2*100,2)</f>
        <v>6.62</v>
      </c>
    </row>
    <row r="53" spans="1:4">
      <c r="A53" s="232">
        <v>45888</v>
      </c>
      <c r="B53" s="237">
        <v>5.5395678697794803</v>
      </c>
      <c r="C53" s="235">
        <f>ROUND((B53-B3)/B3*100,2)</f>
        <v>1.48</v>
      </c>
      <c r="D53" s="235">
        <f>ROUND((B53-B2)/B2*100,2)</f>
        <v>6.66</v>
      </c>
    </row>
    <row r="54" spans="1:4">
      <c r="A54" s="232">
        <v>45889</v>
      </c>
      <c r="B54" s="237">
        <v>5.5411719041785297</v>
      </c>
      <c r="C54" s="235">
        <f>ROUND((B54-B3)/B3*100,2)</f>
        <v>1.51</v>
      </c>
      <c r="D54" s="235">
        <f>ROUND((B54-B2)/B2*100,2)</f>
        <v>6.69</v>
      </c>
    </row>
    <row r="55" spans="1:4">
      <c r="A55" s="232">
        <v>45890</v>
      </c>
      <c r="B55" s="237">
        <v>5.5427761503491704</v>
      </c>
      <c r="C55" s="235">
        <f>ROUND((B55-B3)/B3*100,2)</f>
        <v>1.53</v>
      </c>
      <c r="D55" s="235">
        <f>ROUND((B55-B2)/B2*100,2)</f>
        <v>6.72</v>
      </c>
    </row>
    <row r="56" spans="1:4">
      <c r="A56" s="232">
        <v>45891</v>
      </c>
      <c r="B56" s="237">
        <v>5.5443815666470098</v>
      </c>
      <c r="C56" s="235">
        <f>ROUND((B56-B3)/B3*100,2)</f>
        <v>1.56</v>
      </c>
      <c r="D56" s="235">
        <f>ROUND((B56-B2)/B2*100,2)</f>
        <v>6.75</v>
      </c>
    </row>
    <row r="57" spans="1:4">
      <c r="A57" s="232">
        <v>45892</v>
      </c>
      <c r="B57" s="237">
        <v>5.5459899980419296</v>
      </c>
      <c r="C57" s="235">
        <f>ROUND((B57-B3)/B3*100,2)</f>
        <v>1.59</v>
      </c>
      <c r="D57" s="235">
        <f>ROUND((B57-B2)/B2*100,2)</f>
        <v>6.78</v>
      </c>
    </row>
    <row r="58" spans="1:4">
      <c r="A58" s="232">
        <v>45893</v>
      </c>
      <c r="B58" s="237">
        <v>5.54759903734608</v>
      </c>
      <c r="C58" s="235">
        <f>ROUND((B58-B3)/B3*100,2)</f>
        <v>1.62</v>
      </c>
      <c r="D58" s="235">
        <f>ROUND((B58-B2)/B2*100,2)</f>
        <v>6.81</v>
      </c>
    </row>
    <row r="59" spans="1:4">
      <c r="A59" s="232">
        <v>45894</v>
      </c>
      <c r="B59" s="237">
        <v>5.5485775411870701</v>
      </c>
      <c r="C59" s="235">
        <f>ROUND((B59-B3)/B3*100,2)</f>
        <v>1.64</v>
      </c>
      <c r="D59" s="235">
        <f>ROUND((B59-B2)/B2*100,2)</f>
        <v>6.83</v>
      </c>
    </row>
    <row r="60" spans="1:4">
      <c r="A60" s="232">
        <v>45895</v>
      </c>
      <c r="B60" s="237">
        <v>5.5508398437010698</v>
      </c>
      <c r="C60" s="235">
        <f>ROUND((B60-B3)/B3*100,2)</f>
        <v>1.68</v>
      </c>
      <c r="D60" s="235">
        <f>ROUND((B60-B2)/B2*100,2)</f>
        <v>6.87</v>
      </c>
    </row>
    <row r="61" spans="1:4">
      <c r="A61" s="232">
        <v>45896</v>
      </c>
      <c r="B61" s="237">
        <v>5.5524514820714499</v>
      </c>
      <c r="C61" s="235">
        <f>ROUND((B61-B3)/B3*100,2)</f>
        <v>1.71</v>
      </c>
      <c r="D61" s="235">
        <f>ROUND((B61-B2)/B2*100,2)</f>
        <v>6.9</v>
      </c>
    </row>
    <row r="62" spans="1:4">
      <c r="A62" s="232">
        <v>45897</v>
      </c>
      <c r="B62" s="237">
        <v>5.5535895192512204</v>
      </c>
      <c r="C62" s="235">
        <f>ROUND((B62-B3)/B3*100,2)</f>
        <v>1.73</v>
      </c>
      <c r="D62" s="235">
        <f>ROUND((B62-B2)/B2*100,2)</f>
        <v>6.93</v>
      </c>
    </row>
    <row r="63" spans="1:4">
      <c r="A63" s="232">
        <v>45898</v>
      </c>
      <c r="B63" s="237">
        <v>5.55156787697379</v>
      </c>
      <c r="C63" s="235">
        <f>ROUND((B63-B3)/B3*100,2)</f>
        <v>1.7</v>
      </c>
      <c r="D63" s="235">
        <f>ROUND((B63-B2)/B2*100,2)</f>
        <v>6.89</v>
      </c>
    </row>
    <row r="64" spans="1:4">
      <c r="A64" s="232">
        <v>45899</v>
      </c>
      <c r="B64" s="237">
        <v>5.55317691569942</v>
      </c>
      <c r="C64" s="235">
        <f>ROUND((B64-B3)/B3*100,2)</f>
        <v>1.72</v>
      </c>
      <c r="D64" s="235">
        <f>ROUND((B64-B2)/B2*100,2)</f>
        <v>6.92</v>
      </c>
    </row>
    <row r="65" spans="1:5">
      <c r="A65" s="232">
        <v>45900</v>
      </c>
      <c r="B65" s="237">
        <v>5.5547865087373403</v>
      </c>
      <c r="C65" s="235">
        <f>ROUND((B65-B3)/B3*100,2)</f>
        <v>1.75</v>
      </c>
      <c r="D65" s="235">
        <f>ROUND((B65-B2)/B2*100,2)</f>
        <v>6.95</v>
      </c>
    </row>
    <row r="66" spans="1:5">
      <c r="A66" s="232">
        <v>45901</v>
      </c>
      <c r="B66" s="237">
        <v>5.5563845803264504</v>
      </c>
      <c r="C66" s="235">
        <f>ROUND((B66-B3)/B3*100,2)</f>
        <v>1.78</v>
      </c>
      <c r="D66" s="235">
        <f>ROUND((B66-B2)/B2*100,2)</f>
        <v>6.98</v>
      </c>
    </row>
    <row r="67" spans="1:5">
      <c r="A67" s="232">
        <v>45902</v>
      </c>
      <c r="B67" s="237">
        <v>5.5594898638136101</v>
      </c>
      <c r="C67" s="235">
        <f>ROUND((B67-B3)/B3*100,2)</f>
        <v>1.84</v>
      </c>
      <c r="D67" s="235">
        <f>ROUND((B67-B2)/B2*100,2)</f>
        <v>7.04</v>
      </c>
    </row>
    <row r="68" spans="1:5">
      <c r="A68" s="232">
        <v>45903</v>
      </c>
      <c r="B68" s="237">
        <v>5.5601248602029303</v>
      </c>
      <c r="C68" s="235">
        <f>ROUND((B68-B3)/B3*100,2)</f>
        <v>1.85</v>
      </c>
      <c r="D68" s="235">
        <f>ROUND((B68-B2)/B2*100,2)</f>
        <v>7.05</v>
      </c>
    </row>
    <row r="69" spans="1:5">
      <c r="A69" s="232">
        <v>45904</v>
      </c>
      <c r="B69" s="237">
        <v>5.5617140815632302</v>
      </c>
      <c r="C69" s="235">
        <f>ROUND((B69-B3)/B3*100,2)</f>
        <v>1.88</v>
      </c>
      <c r="D69" s="235">
        <f>ROUND((B69-B2)/B2*100,2)</f>
        <v>7.08</v>
      </c>
    </row>
    <row r="70" spans="1:5">
      <c r="A70" s="232">
        <v>45905</v>
      </c>
      <c r="B70" s="237">
        <v>5.5633044329761496</v>
      </c>
      <c r="C70" s="235">
        <f>ROUND((B70-B3)/B3*100,2)</f>
        <v>1.91</v>
      </c>
      <c r="D70" s="235">
        <f>ROUND((B70-B2)/B2*100,2)</f>
        <v>7.11</v>
      </c>
    </row>
    <row r="71" spans="1:5">
      <c r="A71" s="232">
        <v>45906</v>
      </c>
      <c r="B71" s="237">
        <v>5.5648966934349904</v>
      </c>
      <c r="C71" s="235">
        <f>ROUND((B71-B3)/B3*100,2)</f>
        <v>1.94</v>
      </c>
      <c r="D71" s="235">
        <f>ROUND((B71-B2)/B2*100,2)</f>
        <v>7.14</v>
      </c>
    </row>
    <row r="72" spans="1:5">
      <c r="A72" s="232">
        <v>45907</v>
      </c>
      <c r="B72" s="237">
        <v>5.56648938242882</v>
      </c>
      <c r="C72" s="235">
        <f>ROUND((B72-B3)/B3*100,2)</f>
        <v>1.97</v>
      </c>
      <c r="D72" s="235">
        <f>ROUND((B72-B2)/B2*100,2)</f>
        <v>7.17</v>
      </c>
    </row>
    <row r="73" spans="1:5">
      <c r="A73" s="232">
        <v>45908</v>
      </c>
      <c r="B73" s="237">
        <v>5.5680737057302903</v>
      </c>
      <c r="C73" s="235">
        <f>ROUND((B73-B3)/B3*100,2)</f>
        <v>2</v>
      </c>
      <c r="D73" s="235">
        <f>ROUND((B73-B2)/B2*100,2)</f>
        <v>7.2</v>
      </c>
      <c r="E73" s="236"/>
    </row>
    <row r="74" spans="1:5">
      <c r="A74" s="232">
        <v>45909</v>
      </c>
      <c r="B74" s="237">
        <v>5.5697760051811001</v>
      </c>
      <c r="C74" s="235">
        <f>ROUND((B74-B3)/B3*100,2)</f>
        <v>2.0299999999999998</v>
      </c>
      <c r="D74" s="235">
        <f>ROUND((B74-B2)/B2*100,2)</f>
        <v>7.24</v>
      </c>
    </row>
    <row r="75" spans="1:5">
      <c r="A75" s="232">
        <v>45910</v>
      </c>
      <c r="B75" s="237">
        <v>5.5713615266342797</v>
      </c>
      <c r="C75" s="235">
        <f>ROUND((B75-B3)/B3*100,2)</f>
        <v>2.06</v>
      </c>
      <c r="D75" s="235">
        <f>ROUND((B75-B2)/B2*100,2)</f>
        <v>7.27</v>
      </c>
    </row>
    <row r="76" spans="1:5">
      <c r="A76" s="232">
        <v>45911</v>
      </c>
      <c r="B76" s="237">
        <v>5.5729464742524</v>
      </c>
      <c r="C76" s="235">
        <f>ROUND((B76-B3)/B3*100,2)</f>
        <v>2.09</v>
      </c>
      <c r="D76" s="235">
        <f>ROUND((B76-B2)/B2*100,2)</f>
        <v>7.3</v>
      </c>
    </row>
    <row r="77" spans="1:5">
      <c r="A77" s="232">
        <v>45912</v>
      </c>
      <c r="B77" s="237">
        <v>5.5745315934397599</v>
      </c>
      <c r="C77" s="235">
        <f>ROUND((B77-B3)/B3*100,2)</f>
        <v>2.12</v>
      </c>
      <c r="D77" s="235">
        <f>ROUND((B77-B2)/B2*100,2)</f>
        <v>7.33</v>
      </c>
    </row>
    <row r="78" spans="1:5">
      <c r="A78" s="232">
        <v>45913</v>
      </c>
      <c r="B78" s="237">
        <v>5.5761172393892</v>
      </c>
      <c r="C78" s="235">
        <f>ROUND((B78-B3)/B3*100,2)</f>
        <v>2.15</v>
      </c>
      <c r="D78" s="235">
        <f>ROUND((B78-B2)/B2*100,2)</f>
        <v>7.36</v>
      </c>
    </row>
    <row r="79" spans="1:5">
      <c r="A79" s="232">
        <v>45914</v>
      </c>
      <c r="B79" s="237">
        <v>5.5777034764743902</v>
      </c>
      <c r="C79" s="235">
        <f>ROUND((B79-B3)/B3*100,2)</f>
        <v>2.17</v>
      </c>
      <c r="D79" s="235">
        <f>ROUND((B79-B2)/B2*100,2)</f>
        <v>7.39</v>
      </c>
    </row>
    <row r="80" spans="1:5">
      <c r="A80" s="232">
        <v>45915</v>
      </c>
      <c r="B80" s="237">
        <v>5.5796539380650803</v>
      </c>
      <c r="C80" s="235">
        <f>ROUND((B80-B3)/B3*100,2)</f>
        <v>2.21</v>
      </c>
      <c r="D80" s="235">
        <f>ROUND((B80-B2)/B2*100,2)</f>
        <v>7.43</v>
      </c>
    </row>
    <row r="81" spans="1:4">
      <c r="A81" s="232">
        <v>45916</v>
      </c>
      <c r="B81" s="237">
        <v>5.5812441776012802</v>
      </c>
      <c r="C81" s="235">
        <f>ROUND((B81-B3)/B3*100,2)</f>
        <v>2.2400000000000002</v>
      </c>
      <c r="D81" s="235">
        <f>ROUND((B81-B2)/B2*100,2)</f>
        <v>7.46</v>
      </c>
    </row>
    <row r="82" spans="1:4">
      <c r="A82" s="232">
        <v>45917</v>
      </c>
      <c r="B82" s="237">
        <v>5.5828311721679302</v>
      </c>
      <c r="C82" s="235">
        <f>ROUND((B82-B3)/B3*100,2)</f>
        <v>2.27</v>
      </c>
      <c r="D82" s="235">
        <f>ROUND((B82-B2)/B2*100,2)</f>
        <v>7.49</v>
      </c>
    </row>
    <row r="83" spans="1:4">
      <c r="A83" s="232">
        <v>45918</v>
      </c>
      <c r="B83" s="237">
        <v>5.58427042882915</v>
      </c>
      <c r="C83" s="235">
        <f>ROUND((B83-B3)/B3*100,2)</f>
        <v>2.29</v>
      </c>
      <c r="D83" s="235">
        <f>ROUND((B83-B2)/B2*100,2)</f>
        <v>7.52</v>
      </c>
    </row>
    <row r="84" spans="1:4">
      <c r="A84" s="232">
        <v>45919</v>
      </c>
      <c r="B84" s="237">
        <v>5.5858671756676603</v>
      </c>
      <c r="C84" s="235">
        <f>ROUND((B84-B3)/B3*100,2)</f>
        <v>2.3199999999999998</v>
      </c>
      <c r="D84" s="235">
        <f>ROUND((B84-B2)/B2*100,2)</f>
        <v>7.55</v>
      </c>
    </row>
    <row r="85" spans="1:4">
      <c r="A85" s="232">
        <v>45920</v>
      </c>
      <c r="B85" s="237">
        <v>5.5874623879104703</v>
      </c>
      <c r="C85" s="235">
        <f>ROUND((B85-B3)/B3*100,2)</f>
        <v>2.35</v>
      </c>
      <c r="D85" s="235">
        <f>ROUND((B85-B2)/B2*100,2)</f>
        <v>7.58</v>
      </c>
    </row>
    <row r="86" spans="1:4">
      <c r="A86" s="232">
        <v>45921</v>
      </c>
      <c r="B86" s="237">
        <v>5.58905819030735</v>
      </c>
      <c r="C86" s="235">
        <f>ROUND((B86-B3)/B3*100,2)</f>
        <v>2.38</v>
      </c>
      <c r="D86" s="235">
        <f>ROUND((B86-B2)/B2*100,2)</f>
        <v>7.61</v>
      </c>
    </row>
    <row r="87" spans="1:4">
      <c r="A87" s="232">
        <v>45922</v>
      </c>
      <c r="B87" s="237">
        <v>5.5908886717192301</v>
      </c>
      <c r="C87" s="235">
        <f>ROUND((B87-B3)/B3*100,2)</f>
        <v>2.42</v>
      </c>
      <c r="D87" s="235">
        <f>ROUND((B87-B2)/B2*100,2)</f>
        <v>7.64</v>
      </c>
    </row>
    <row r="88" spans="1:4">
      <c r="A88" s="232">
        <v>45923</v>
      </c>
      <c r="B88" s="237">
        <v>5.5929508423572196</v>
      </c>
      <c r="C88" s="235">
        <f>ROUND((B88-B3)/B3*100,2)</f>
        <v>2.4500000000000002</v>
      </c>
      <c r="D88" s="235">
        <f>ROUND((B88-B2)/B2*100,2)</f>
        <v>7.68</v>
      </c>
    </row>
    <row r="89" spans="1:4">
      <c r="A89" s="232">
        <v>45924</v>
      </c>
      <c r="B89" s="237">
        <v>5.5930590465721197</v>
      </c>
      <c r="C89" s="235">
        <f>ROUND((B89-B3)/B3*100,2)</f>
        <v>2.46</v>
      </c>
      <c r="D89" s="235">
        <f>ROUND((B89-B2)/B2*100,2)</f>
        <v>7.69</v>
      </c>
    </row>
    <row r="90" spans="1:4">
      <c r="A90" s="232">
        <v>45925</v>
      </c>
      <c r="B90" s="237">
        <v>5.59457840987087</v>
      </c>
      <c r="C90" s="235">
        <f>ROUND((B90-B3)/B3*100,2)</f>
        <v>2.48</v>
      </c>
      <c r="D90" s="235">
        <f>ROUND((B90-B2)/B2*100,2)</f>
        <v>7.71</v>
      </c>
    </row>
    <row r="91" spans="1:4">
      <c r="A91" s="232">
        <v>45926</v>
      </c>
      <c r="B91" s="237">
        <v>5.5962989013585496</v>
      </c>
      <c r="C91" s="235">
        <f>ROUND((B91-B3)/B3*100,2)</f>
        <v>2.5099999999999998</v>
      </c>
      <c r="D91" s="235">
        <f>ROUND((B91-B2)/B2*100,2)</f>
        <v>7.75</v>
      </c>
    </row>
    <row r="92" spans="1:4">
      <c r="A92" s="232">
        <v>45927</v>
      </c>
      <c r="B92" s="237">
        <v>5.5978988463991701</v>
      </c>
      <c r="C92" s="235">
        <f>ROUND((B92-B3)/B3*100,2)</f>
        <v>2.54</v>
      </c>
      <c r="D92" s="235">
        <f>ROUND((B92-B2)/B2*100,2)</f>
        <v>7.78</v>
      </c>
    </row>
    <row r="93" spans="1:4">
      <c r="A93" s="232">
        <v>45928</v>
      </c>
      <c r="B93" s="237">
        <v>5.59949923153283</v>
      </c>
      <c r="C93" s="235">
        <f>ROUND((B93-B3)/B3*100,2)</f>
        <v>2.57</v>
      </c>
      <c r="D93" s="235">
        <f>ROUND((B93-B2)/B2*100,2)</f>
        <v>7.81</v>
      </c>
    </row>
    <row r="94" spans="1:4">
      <c r="A94" s="232">
        <v>45929</v>
      </c>
      <c r="B94" s="237">
        <v>5.6006386835232904</v>
      </c>
      <c r="C94" s="235">
        <f>ROUND((B94-B3)/B3*100,2)</f>
        <v>2.59</v>
      </c>
      <c r="D94" s="235">
        <f>ROUND((B94-B2)/B2*100,2)</f>
        <v>7.83</v>
      </c>
    </row>
    <row r="95" spans="1:4">
      <c r="A95" s="232">
        <v>45930</v>
      </c>
      <c r="B95" s="237">
        <v>5.6043451151365202</v>
      </c>
      <c r="C95" s="235">
        <f>ROUND((B95-B3)/B3*100,2)</f>
        <v>2.66</v>
      </c>
      <c r="D95" s="235">
        <f>ROUND((B95-B2)/B2*100,2)</f>
        <v>7.9</v>
      </c>
    </row>
    <row r="96" spans="1:4">
      <c r="A96" s="232"/>
      <c r="B96" s="233"/>
      <c r="C96" s="234"/>
      <c r="D96" s="234"/>
    </row>
    <row r="97" spans="1:4">
      <c r="A97" s="232"/>
      <c r="B97" s="233"/>
      <c r="C97" s="234"/>
      <c r="D97" s="234"/>
    </row>
    <row r="98" spans="1:4">
      <c r="A98" s="232"/>
      <c r="B98" s="233"/>
      <c r="C98" s="234"/>
      <c r="D98" s="234"/>
    </row>
    <row r="99" spans="1:4">
      <c r="A99" s="232"/>
      <c r="B99" s="233"/>
      <c r="C99" s="234"/>
      <c r="D99" s="234"/>
    </row>
    <row r="100" spans="1:4">
      <c r="A100" s="232"/>
      <c r="B100" s="233"/>
      <c r="C100" s="234"/>
      <c r="D100" s="234"/>
    </row>
    <row r="101" spans="1:4">
      <c r="A101" s="232"/>
      <c r="B101" s="233"/>
      <c r="C101" s="234"/>
      <c r="D101" s="234"/>
    </row>
    <row r="102" spans="1:4">
      <c r="A102" s="232"/>
      <c r="B102" s="233"/>
      <c r="C102" s="234"/>
      <c r="D102" s="234"/>
    </row>
    <row r="103" spans="1:4">
      <c r="A103" s="232"/>
      <c r="B103" s="233"/>
      <c r="C103" s="234"/>
      <c r="D103" s="234"/>
    </row>
    <row r="104" spans="1:4">
      <c r="A104" s="232"/>
      <c r="B104" s="233"/>
      <c r="C104" s="234"/>
      <c r="D104" s="234"/>
    </row>
    <row r="105" spans="1:4">
      <c r="A105" s="232"/>
      <c r="B105" s="233"/>
      <c r="C105" s="234"/>
      <c r="D105" s="234"/>
    </row>
    <row r="106" spans="1:4">
      <c r="A106" s="232"/>
      <c r="B106" s="233"/>
      <c r="C106" s="234"/>
      <c r="D106" s="234"/>
    </row>
    <row r="107" spans="1:4">
      <c r="A107" s="232"/>
      <c r="B107" s="233"/>
      <c r="C107" s="234"/>
      <c r="D107" s="234"/>
    </row>
    <row r="108" spans="1:4">
      <c r="A108" s="232"/>
      <c r="B108" s="233"/>
      <c r="C108" s="234"/>
      <c r="D108" s="234"/>
    </row>
    <row r="109" spans="1:4">
      <c r="A109" s="232"/>
      <c r="B109" s="233"/>
      <c r="C109" s="234"/>
      <c r="D109" s="234"/>
    </row>
    <row r="110" spans="1:4">
      <c r="A110" s="232"/>
      <c r="B110" s="233"/>
      <c r="C110" s="234"/>
      <c r="D110" s="234"/>
    </row>
    <row r="111" spans="1:4">
      <c r="A111" s="232"/>
      <c r="B111" s="233"/>
      <c r="C111" s="234"/>
      <c r="D111" s="234"/>
    </row>
    <row r="112" spans="1:4">
      <c r="A112" s="232"/>
      <c r="B112" s="233"/>
      <c r="C112" s="234"/>
      <c r="D112" s="234"/>
    </row>
    <row r="113" spans="1:4">
      <c r="A113" s="232"/>
      <c r="B113" s="233"/>
      <c r="C113" s="234"/>
      <c r="D113" s="234"/>
    </row>
    <row r="114" spans="1:4">
      <c r="A114" s="232"/>
      <c r="B114" s="233"/>
      <c r="C114" s="234"/>
      <c r="D114" s="234"/>
    </row>
    <row r="115" spans="1:4">
      <c r="A115" s="232"/>
      <c r="B115" s="233"/>
      <c r="C115" s="234"/>
      <c r="D115" s="234"/>
    </row>
    <row r="116" spans="1:4">
      <c r="A116" s="232"/>
      <c r="B116" s="233"/>
      <c r="C116" s="234"/>
      <c r="D116" s="234"/>
    </row>
    <row r="117" spans="1:4">
      <c r="A117" s="232"/>
      <c r="B117" s="233"/>
      <c r="C117" s="234"/>
      <c r="D117" s="234"/>
    </row>
    <row r="118" spans="1:4">
      <c r="A118" s="232"/>
      <c r="B118" s="233"/>
      <c r="C118" s="234"/>
      <c r="D118" s="234"/>
    </row>
    <row r="119" spans="1:4">
      <c r="A119" s="232"/>
      <c r="B119" s="233"/>
      <c r="C119" s="234"/>
      <c r="D119" s="234"/>
    </row>
    <row r="120" spans="1:4">
      <c r="A120" s="232"/>
      <c r="B120" s="233"/>
      <c r="C120" s="234"/>
      <c r="D120" s="234"/>
    </row>
    <row r="121" spans="1:4">
      <c r="A121" s="232"/>
      <c r="B121" s="233"/>
      <c r="C121" s="234"/>
      <c r="D121" s="234"/>
    </row>
    <row r="122" spans="1:4">
      <c r="A122" s="232"/>
      <c r="B122" s="233"/>
      <c r="C122" s="234"/>
      <c r="D122" s="234"/>
    </row>
    <row r="123" spans="1:4">
      <c r="A123" s="232"/>
      <c r="B123" s="233"/>
      <c r="C123" s="234"/>
      <c r="D123" s="234"/>
    </row>
    <row r="124" spans="1:4">
      <c r="A124" s="232"/>
      <c r="B124" s="233"/>
      <c r="C124" s="234"/>
      <c r="D124" s="234"/>
    </row>
    <row r="125" spans="1:4">
      <c r="A125" s="232"/>
      <c r="B125" s="233"/>
      <c r="C125" s="234"/>
      <c r="D125" s="234"/>
    </row>
    <row r="126" spans="1:4">
      <c r="A126" s="232"/>
      <c r="B126" s="233"/>
      <c r="C126" s="234"/>
      <c r="D126" s="234"/>
    </row>
    <row r="127" spans="1:4">
      <c r="A127" s="232"/>
      <c r="B127" s="233"/>
      <c r="C127" s="234"/>
      <c r="D127" s="234"/>
    </row>
    <row r="128" spans="1:4">
      <c r="A128" s="232"/>
      <c r="B128" s="233"/>
      <c r="C128" s="234"/>
      <c r="D128" s="234"/>
    </row>
    <row r="129" spans="1:4">
      <c r="A129" s="232"/>
      <c r="B129" s="233"/>
      <c r="C129" s="234"/>
      <c r="D129" s="234"/>
    </row>
    <row r="130" spans="1:4">
      <c r="A130" s="232"/>
      <c r="B130" s="233"/>
      <c r="C130" s="234"/>
      <c r="D130" s="234"/>
    </row>
    <row r="131" spans="1:4">
      <c r="A131" s="232"/>
      <c r="B131" s="233"/>
      <c r="C131" s="234"/>
      <c r="D131" s="234"/>
    </row>
    <row r="132" spans="1:4">
      <c r="A132" s="232"/>
      <c r="B132" s="233"/>
      <c r="C132" s="234"/>
      <c r="D132" s="234"/>
    </row>
    <row r="133" spans="1:4">
      <c r="A133" s="232"/>
      <c r="B133" s="233"/>
      <c r="C133" s="234"/>
      <c r="D133" s="234"/>
    </row>
    <row r="134" spans="1:4">
      <c r="A134" s="232"/>
      <c r="B134" s="233"/>
      <c r="C134" s="234"/>
      <c r="D134" s="234"/>
    </row>
    <row r="135" spans="1:4">
      <c r="A135" s="232"/>
      <c r="B135" s="233"/>
      <c r="C135" s="234"/>
      <c r="D135" s="234"/>
    </row>
    <row r="136" spans="1:4">
      <c r="A136" s="232"/>
      <c r="B136" s="233"/>
      <c r="C136" s="234"/>
      <c r="D136" s="234"/>
    </row>
    <row r="137" spans="1:4">
      <c r="A137" s="232"/>
      <c r="B137" s="233"/>
      <c r="C137" s="234"/>
      <c r="D137" s="234"/>
    </row>
    <row r="138" spans="1:4">
      <c r="A138" s="232"/>
      <c r="B138" s="233"/>
      <c r="C138" s="234"/>
      <c r="D138" s="234"/>
    </row>
    <row r="139" spans="1:4">
      <c r="A139" s="232"/>
      <c r="B139" s="233"/>
      <c r="C139" s="234"/>
      <c r="D139" s="234"/>
    </row>
    <row r="140" spans="1:4">
      <c r="A140" s="232"/>
      <c r="B140" s="233"/>
      <c r="C140" s="234"/>
      <c r="D140" s="234"/>
    </row>
    <row r="141" spans="1:4">
      <c r="A141" s="232"/>
      <c r="B141" s="233"/>
      <c r="C141" s="234"/>
      <c r="D141" s="234"/>
    </row>
    <row r="142" spans="1:4">
      <c r="A142" s="232"/>
      <c r="B142" s="233"/>
      <c r="C142" s="234"/>
      <c r="D142" s="234"/>
    </row>
    <row r="143" spans="1:4">
      <c r="A143" s="232"/>
      <c r="B143" s="233"/>
      <c r="C143" s="234"/>
      <c r="D143" s="234"/>
    </row>
    <row r="144" spans="1:4">
      <c r="A144" s="232"/>
      <c r="B144" s="233"/>
      <c r="C144" s="234"/>
      <c r="D144" s="234"/>
    </row>
    <row r="145" spans="1:4">
      <c r="A145" s="232"/>
      <c r="B145" s="233"/>
      <c r="C145" s="234"/>
      <c r="D145" s="234"/>
    </row>
    <row r="146" spans="1:4">
      <c r="A146" s="232"/>
      <c r="B146" s="233"/>
      <c r="C146" s="234"/>
      <c r="D146" s="234"/>
    </row>
    <row r="147" spans="1:4">
      <c r="A147" s="232"/>
      <c r="B147" s="233"/>
      <c r="C147" s="234"/>
      <c r="D147" s="234"/>
    </row>
    <row r="148" spans="1:4">
      <c r="A148" s="232"/>
      <c r="B148" s="233"/>
      <c r="C148" s="234"/>
      <c r="D148" s="234"/>
    </row>
    <row r="149" spans="1:4">
      <c r="A149" s="232"/>
      <c r="B149" s="233"/>
      <c r="C149" s="234"/>
      <c r="D149" s="234"/>
    </row>
    <row r="150" spans="1:4">
      <c r="A150" s="232"/>
      <c r="B150" s="233"/>
      <c r="C150" s="234"/>
      <c r="D150" s="234"/>
    </row>
    <row r="151" spans="1:4">
      <c r="A151" s="232"/>
      <c r="B151" s="233"/>
      <c r="C151" s="234"/>
      <c r="D151" s="234"/>
    </row>
    <row r="152" spans="1:4">
      <c r="A152" s="232"/>
      <c r="B152" s="233"/>
      <c r="C152" s="234"/>
      <c r="D152" s="234"/>
    </row>
    <row r="153" spans="1:4">
      <c r="A153" s="232"/>
      <c r="B153" s="233"/>
      <c r="C153" s="234"/>
      <c r="D153" s="234"/>
    </row>
    <row r="154" spans="1:4">
      <c r="A154" s="232"/>
      <c r="B154" s="233"/>
      <c r="C154" s="234"/>
      <c r="D154" s="234"/>
    </row>
    <row r="155" spans="1:4">
      <c r="A155" s="232"/>
      <c r="B155" s="233"/>
      <c r="C155" s="234"/>
      <c r="D155" s="234"/>
    </row>
    <row r="156" spans="1:4">
      <c r="A156" s="232"/>
      <c r="B156" s="233"/>
      <c r="C156" s="234"/>
      <c r="D156" s="234"/>
    </row>
    <row r="157" spans="1:4">
      <c r="A157" s="232"/>
      <c r="B157" s="233"/>
      <c r="C157" s="234"/>
      <c r="D157" s="234"/>
    </row>
    <row r="158" spans="1:4">
      <c r="A158" s="232"/>
      <c r="B158" s="233"/>
      <c r="C158" s="234"/>
      <c r="D158" s="234"/>
    </row>
    <row r="159" spans="1:4">
      <c r="A159" s="232"/>
      <c r="B159" s="233"/>
      <c r="C159" s="234"/>
      <c r="D159" s="234"/>
    </row>
    <row r="160" spans="1:4">
      <c r="A160" s="232"/>
      <c r="B160" s="233"/>
      <c r="C160" s="234"/>
      <c r="D160" s="234"/>
    </row>
    <row r="161" spans="1:4">
      <c r="A161" s="232"/>
      <c r="B161" s="233"/>
      <c r="C161" s="234"/>
      <c r="D161" s="234"/>
    </row>
    <row r="162" spans="1:4">
      <c r="A162" s="232"/>
      <c r="B162" s="233"/>
      <c r="C162" s="234"/>
      <c r="D162" s="234"/>
    </row>
    <row r="163" spans="1:4">
      <c r="A163" s="232"/>
      <c r="B163" s="233"/>
      <c r="C163" s="234"/>
      <c r="D163" s="234"/>
    </row>
    <row r="164" spans="1:4">
      <c r="A164" s="232"/>
      <c r="B164" s="233"/>
      <c r="C164" s="234"/>
      <c r="D164" s="234"/>
    </row>
    <row r="165" spans="1:4">
      <c r="A165" s="232"/>
      <c r="B165" s="233"/>
      <c r="C165" s="234"/>
      <c r="D165" s="234"/>
    </row>
    <row r="166" spans="1:4">
      <c r="A166" s="232"/>
      <c r="B166" s="233"/>
      <c r="C166" s="234"/>
      <c r="D166" s="234"/>
    </row>
    <row r="167" spans="1:4">
      <c r="A167" s="232"/>
      <c r="B167" s="233"/>
      <c r="C167" s="234"/>
      <c r="D167" s="234"/>
    </row>
    <row r="168" spans="1:4">
      <c r="A168" s="232"/>
      <c r="B168" s="233"/>
      <c r="C168" s="234"/>
      <c r="D168" s="234"/>
    </row>
    <row r="169" spans="1:4">
      <c r="A169" s="232"/>
      <c r="B169" s="233"/>
      <c r="C169" s="234"/>
      <c r="D169" s="234"/>
    </row>
    <row r="170" spans="1:4">
      <c r="A170" s="232"/>
      <c r="B170" s="233"/>
      <c r="C170" s="234"/>
      <c r="D170" s="234"/>
    </row>
    <row r="171" spans="1:4">
      <c r="A171" s="232"/>
      <c r="B171" s="233"/>
      <c r="C171" s="234"/>
      <c r="D171" s="234"/>
    </row>
    <row r="172" spans="1:4">
      <c r="A172" s="232"/>
      <c r="B172" s="233"/>
      <c r="C172" s="234"/>
      <c r="D172" s="234"/>
    </row>
    <row r="173" spans="1:4">
      <c r="A173" s="232"/>
      <c r="B173" s="233"/>
      <c r="C173" s="234"/>
      <c r="D173" s="234"/>
    </row>
    <row r="174" spans="1:4">
      <c r="A174" s="232"/>
      <c r="B174" s="233"/>
      <c r="C174" s="234"/>
      <c r="D174" s="234"/>
    </row>
    <row r="175" spans="1:4">
      <c r="A175" s="232"/>
      <c r="B175" s="233"/>
      <c r="C175" s="234"/>
      <c r="D175" s="234"/>
    </row>
    <row r="176" spans="1:4">
      <c r="A176" s="232"/>
      <c r="B176" s="233"/>
      <c r="C176" s="234"/>
      <c r="D176" s="234"/>
    </row>
    <row r="177" spans="1:4">
      <c r="A177" s="232"/>
      <c r="B177" s="233"/>
      <c r="C177" s="234"/>
      <c r="D177" s="234"/>
    </row>
    <row r="178" spans="1:4">
      <c r="A178" s="232"/>
      <c r="B178" s="233"/>
      <c r="C178" s="234"/>
      <c r="D178" s="234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78"/>
  <sheetViews>
    <sheetView zoomScaleSheetLayoutView="100" workbookViewId="0">
      <selection activeCell="B6" sqref="B6"/>
    </sheetView>
  </sheetViews>
  <sheetFormatPr defaultRowHeight="12.75"/>
  <cols>
    <col min="1" max="1" width="12.42578125" customWidth="1"/>
    <col min="2" max="2" width="18.42578125" customWidth="1"/>
    <col min="3" max="3" width="22.42578125" customWidth="1"/>
    <col min="4" max="4" width="24.5703125" customWidth="1"/>
    <col min="7" max="7" width="13.5703125" bestFit="1" customWidth="1"/>
    <col min="257" max="257" width="12.42578125" customWidth="1"/>
    <col min="258" max="258" width="18.42578125" customWidth="1"/>
    <col min="259" max="259" width="22.42578125" customWidth="1"/>
    <col min="260" max="260" width="24.5703125" customWidth="1"/>
    <col min="263" max="263" width="13.5703125" bestFit="1" customWidth="1"/>
    <col min="513" max="513" width="12.42578125" customWidth="1"/>
    <col min="514" max="514" width="18.42578125" customWidth="1"/>
    <col min="515" max="515" width="22.42578125" customWidth="1"/>
    <col min="516" max="516" width="24.5703125" customWidth="1"/>
    <col min="519" max="519" width="13.5703125" bestFit="1" customWidth="1"/>
    <col min="769" max="769" width="12.42578125" customWidth="1"/>
    <col min="770" max="770" width="18.42578125" customWidth="1"/>
    <col min="771" max="771" width="22.42578125" customWidth="1"/>
    <col min="772" max="772" width="24.5703125" customWidth="1"/>
    <col min="775" max="775" width="13.5703125" bestFit="1" customWidth="1"/>
    <col min="1025" max="1025" width="12.42578125" customWidth="1"/>
    <col min="1026" max="1026" width="18.42578125" customWidth="1"/>
    <col min="1027" max="1027" width="22.42578125" customWidth="1"/>
    <col min="1028" max="1028" width="24.5703125" customWidth="1"/>
    <col min="1031" max="1031" width="13.5703125" bestFit="1" customWidth="1"/>
    <col min="1281" max="1281" width="12.42578125" customWidth="1"/>
    <col min="1282" max="1282" width="18.42578125" customWidth="1"/>
    <col min="1283" max="1283" width="22.42578125" customWidth="1"/>
    <col min="1284" max="1284" width="24.5703125" customWidth="1"/>
    <col min="1287" max="1287" width="13.5703125" bestFit="1" customWidth="1"/>
    <col min="1537" max="1537" width="12.42578125" customWidth="1"/>
    <col min="1538" max="1538" width="18.42578125" customWidth="1"/>
    <col min="1539" max="1539" width="22.42578125" customWidth="1"/>
    <col min="1540" max="1540" width="24.5703125" customWidth="1"/>
    <col min="1543" max="1543" width="13.5703125" bestFit="1" customWidth="1"/>
    <col min="1793" max="1793" width="12.42578125" customWidth="1"/>
    <col min="1794" max="1794" width="18.42578125" customWidth="1"/>
    <col min="1795" max="1795" width="22.42578125" customWidth="1"/>
    <col min="1796" max="1796" width="24.5703125" customWidth="1"/>
    <col min="1799" max="1799" width="13.5703125" bestFit="1" customWidth="1"/>
    <col min="2049" max="2049" width="12.42578125" customWidth="1"/>
    <col min="2050" max="2050" width="18.42578125" customWidth="1"/>
    <col min="2051" max="2051" width="22.42578125" customWidth="1"/>
    <col min="2052" max="2052" width="24.5703125" customWidth="1"/>
    <col min="2055" max="2055" width="13.5703125" bestFit="1" customWidth="1"/>
    <col min="2305" max="2305" width="12.42578125" customWidth="1"/>
    <col min="2306" max="2306" width="18.42578125" customWidth="1"/>
    <col min="2307" max="2307" width="22.42578125" customWidth="1"/>
    <col min="2308" max="2308" width="24.5703125" customWidth="1"/>
    <col min="2311" max="2311" width="13.5703125" bestFit="1" customWidth="1"/>
    <col min="2561" max="2561" width="12.42578125" customWidth="1"/>
    <col min="2562" max="2562" width="18.42578125" customWidth="1"/>
    <col min="2563" max="2563" width="22.42578125" customWidth="1"/>
    <col min="2564" max="2564" width="24.5703125" customWidth="1"/>
    <col min="2567" max="2567" width="13.5703125" bestFit="1" customWidth="1"/>
    <col min="2817" max="2817" width="12.42578125" customWidth="1"/>
    <col min="2818" max="2818" width="18.42578125" customWidth="1"/>
    <col min="2819" max="2819" width="22.42578125" customWidth="1"/>
    <col min="2820" max="2820" width="24.5703125" customWidth="1"/>
    <col min="2823" max="2823" width="13.5703125" bestFit="1" customWidth="1"/>
    <col min="3073" max="3073" width="12.42578125" customWidth="1"/>
    <col min="3074" max="3074" width="18.42578125" customWidth="1"/>
    <col min="3075" max="3075" width="22.42578125" customWidth="1"/>
    <col min="3076" max="3076" width="24.5703125" customWidth="1"/>
    <col min="3079" max="3079" width="13.5703125" bestFit="1" customWidth="1"/>
    <col min="3329" max="3329" width="12.42578125" customWidth="1"/>
    <col min="3330" max="3330" width="18.42578125" customWidth="1"/>
    <col min="3331" max="3331" width="22.42578125" customWidth="1"/>
    <col min="3332" max="3332" width="24.5703125" customWidth="1"/>
    <col min="3335" max="3335" width="13.5703125" bestFit="1" customWidth="1"/>
    <col min="3585" max="3585" width="12.42578125" customWidth="1"/>
    <col min="3586" max="3586" width="18.42578125" customWidth="1"/>
    <col min="3587" max="3587" width="22.42578125" customWidth="1"/>
    <col min="3588" max="3588" width="24.5703125" customWidth="1"/>
    <col min="3591" max="3591" width="13.5703125" bestFit="1" customWidth="1"/>
    <col min="3841" max="3841" width="12.42578125" customWidth="1"/>
    <col min="3842" max="3842" width="18.42578125" customWidth="1"/>
    <col min="3843" max="3843" width="22.42578125" customWidth="1"/>
    <col min="3844" max="3844" width="24.5703125" customWidth="1"/>
    <col min="3847" max="3847" width="13.5703125" bestFit="1" customWidth="1"/>
    <col min="4097" max="4097" width="12.42578125" customWidth="1"/>
    <col min="4098" max="4098" width="18.42578125" customWidth="1"/>
    <col min="4099" max="4099" width="22.42578125" customWidth="1"/>
    <col min="4100" max="4100" width="24.5703125" customWidth="1"/>
    <col min="4103" max="4103" width="13.5703125" bestFit="1" customWidth="1"/>
    <col min="4353" max="4353" width="12.42578125" customWidth="1"/>
    <col min="4354" max="4354" width="18.42578125" customWidth="1"/>
    <col min="4355" max="4355" width="22.42578125" customWidth="1"/>
    <col min="4356" max="4356" width="24.5703125" customWidth="1"/>
    <col min="4359" max="4359" width="13.5703125" bestFit="1" customWidth="1"/>
    <col min="4609" max="4609" width="12.42578125" customWidth="1"/>
    <col min="4610" max="4610" width="18.42578125" customWidth="1"/>
    <col min="4611" max="4611" width="22.42578125" customWidth="1"/>
    <col min="4612" max="4612" width="24.5703125" customWidth="1"/>
    <col min="4615" max="4615" width="13.5703125" bestFit="1" customWidth="1"/>
    <col min="4865" max="4865" width="12.42578125" customWidth="1"/>
    <col min="4866" max="4866" width="18.42578125" customWidth="1"/>
    <col min="4867" max="4867" width="22.42578125" customWidth="1"/>
    <col min="4868" max="4868" width="24.5703125" customWidth="1"/>
    <col min="4871" max="4871" width="13.5703125" bestFit="1" customWidth="1"/>
    <col min="5121" max="5121" width="12.42578125" customWidth="1"/>
    <col min="5122" max="5122" width="18.42578125" customWidth="1"/>
    <col min="5123" max="5123" width="22.42578125" customWidth="1"/>
    <col min="5124" max="5124" width="24.5703125" customWidth="1"/>
    <col min="5127" max="5127" width="13.5703125" bestFit="1" customWidth="1"/>
    <col min="5377" max="5377" width="12.42578125" customWidth="1"/>
    <col min="5378" max="5378" width="18.42578125" customWidth="1"/>
    <col min="5379" max="5379" width="22.42578125" customWidth="1"/>
    <col min="5380" max="5380" width="24.5703125" customWidth="1"/>
    <col min="5383" max="5383" width="13.5703125" bestFit="1" customWidth="1"/>
    <col min="5633" max="5633" width="12.42578125" customWidth="1"/>
    <col min="5634" max="5634" width="18.42578125" customWidth="1"/>
    <col min="5635" max="5635" width="22.42578125" customWidth="1"/>
    <col min="5636" max="5636" width="24.5703125" customWidth="1"/>
    <col min="5639" max="5639" width="13.5703125" bestFit="1" customWidth="1"/>
    <col min="5889" max="5889" width="12.42578125" customWidth="1"/>
    <col min="5890" max="5890" width="18.42578125" customWidth="1"/>
    <col min="5891" max="5891" width="22.42578125" customWidth="1"/>
    <col min="5892" max="5892" width="24.5703125" customWidth="1"/>
    <col min="5895" max="5895" width="13.5703125" bestFit="1" customWidth="1"/>
    <col min="6145" max="6145" width="12.42578125" customWidth="1"/>
    <col min="6146" max="6146" width="18.42578125" customWidth="1"/>
    <col min="6147" max="6147" width="22.42578125" customWidth="1"/>
    <col min="6148" max="6148" width="24.5703125" customWidth="1"/>
    <col min="6151" max="6151" width="13.5703125" bestFit="1" customWidth="1"/>
    <col min="6401" max="6401" width="12.42578125" customWidth="1"/>
    <col min="6402" max="6402" width="18.42578125" customWidth="1"/>
    <col min="6403" max="6403" width="22.42578125" customWidth="1"/>
    <col min="6404" max="6404" width="24.5703125" customWidth="1"/>
    <col min="6407" max="6407" width="13.5703125" bestFit="1" customWidth="1"/>
    <col min="6657" max="6657" width="12.42578125" customWidth="1"/>
    <col min="6658" max="6658" width="18.42578125" customWidth="1"/>
    <col min="6659" max="6659" width="22.42578125" customWidth="1"/>
    <col min="6660" max="6660" width="24.5703125" customWidth="1"/>
    <col min="6663" max="6663" width="13.5703125" bestFit="1" customWidth="1"/>
    <col min="6913" max="6913" width="12.42578125" customWidth="1"/>
    <col min="6914" max="6914" width="18.42578125" customWidth="1"/>
    <col min="6915" max="6915" width="22.42578125" customWidth="1"/>
    <col min="6916" max="6916" width="24.5703125" customWidth="1"/>
    <col min="6919" max="6919" width="13.5703125" bestFit="1" customWidth="1"/>
    <col min="7169" max="7169" width="12.42578125" customWidth="1"/>
    <col min="7170" max="7170" width="18.42578125" customWidth="1"/>
    <col min="7171" max="7171" width="22.42578125" customWidth="1"/>
    <col min="7172" max="7172" width="24.5703125" customWidth="1"/>
    <col min="7175" max="7175" width="13.5703125" bestFit="1" customWidth="1"/>
    <col min="7425" max="7425" width="12.42578125" customWidth="1"/>
    <col min="7426" max="7426" width="18.42578125" customWidth="1"/>
    <col min="7427" max="7427" width="22.42578125" customWidth="1"/>
    <col min="7428" max="7428" width="24.5703125" customWidth="1"/>
    <col min="7431" max="7431" width="13.5703125" bestFit="1" customWidth="1"/>
    <col min="7681" max="7681" width="12.42578125" customWidth="1"/>
    <col min="7682" max="7682" width="18.42578125" customWidth="1"/>
    <col min="7683" max="7683" width="22.42578125" customWidth="1"/>
    <col min="7684" max="7684" width="24.5703125" customWidth="1"/>
    <col min="7687" max="7687" width="13.5703125" bestFit="1" customWidth="1"/>
    <col min="7937" max="7937" width="12.42578125" customWidth="1"/>
    <col min="7938" max="7938" width="18.42578125" customWidth="1"/>
    <col min="7939" max="7939" width="22.42578125" customWidth="1"/>
    <col min="7940" max="7940" width="24.5703125" customWidth="1"/>
    <col min="7943" max="7943" width="13.5703125" bestFit="1" customWidth="1"/>
    <col min="8193" max="8193" width="12.42578125" customWidth="1"/>
    <col min="8194" max="8194" width="18.42578125" customWidth="1"/>
    <col min="8195" max="8195" width="22.42578125" customWidth="1"/>
    <col min="8196" max="8196" width="24.5703125" customWidth="1"/>
    <col min="8199" max="8199" width="13.5703125" bestFit="1" customWidth="1"/>
    <col min="8449" max="8449" width="12.42578125" customWidth="1"/>
    <col min="8450" max="8450" width="18.42578125" customWidth="1"/>
    <col min="8451" max="8451" width="22.42578125" customWidth="1"/>
    <col min="8452" max="8452" width="24.5703125" customWidth="1"/>
    <col min="8455" max="8455" width="13.5703125" bestFit="1" customWidth="1"/>
    <col min="8705" max="8705" width="12.42578125" customWidth="1"/>
    <col min="8706" max="8706" width="18.42578125" customWidth="1"/>
    <col min="8707" max="8707" width="22.42578125" customWidth="1"/>
    <col min="8708" max="8708" width="24.5703125" customWidth="1"/>
    <col min="8711" max="8711" width="13.5703125" bestFit="1" customWidth="1"/>
    <col min="8961" max="8961" width="12.42578125" customWidth="1"/>
    <col min="8962" max="8962" width="18.42578125" customWidth="1"/>
    <col min="8963" max="8963" width="22.42578125" customWidth="1"/>
    <col min="8964" max="8964" width="24.5703125" customWidth="1"/>
    <col min="8967" max="8967" width="13.5703125" bestFit="1" customWidth="1"/>
    <col min="9217" max="9217" width="12.42578125" customWidth="1"/>
    <col min="9218" max="9218" width="18.42578125" customWidth="1"/>
    <col min="9219" max="9219" width="22.42578125" customWidth="1"/>
    <col min="9220" max="9220" width="24.5703125" customWidth="1"/>
    <col min="9223" max="9223" width="13.5703125" bestFit="1" customWidth="1"/>
    <col min="9473" max="9473" width="12.42578125" customWidth="1"/>
    <col min="9474" max="9474" width="18.42578125" customWidth="1"/>
    <col min="9475" max="9475" width="22.42578125" customWidth="1"/>
    <col min="9476" max="9476" width="24.5703125" customWidth="1"/>
    <col min="9479" max="9479" width="13.5703125" bestFit="1" customWidth="1"/>
    <col min="9729" max="9729" width="12.42578125" customWidth="1"/>
    <col min="9730" max="9730" width="18.42578125" customWidth="1"/>
    <col min="9731" max="9731" width="22.42578125" customWidth="1"/>
    <col min="9732" max="9732" width="24.5703125" customWidth="1"/>
    <col min="9735" max="9735" width="13.5703125" bestFit="1" customWidth="1"/>
    <col min="9985" max="9985" width="12.42578125" customWidth="1"/>
    <col min="9986" max="9986" width="18.42578125" customWidth="1"/>
    <col min="9987" max="9987" width="22.42578125" customWidth="1"/>
    <col min="9988" max="9988" width="24.5703125" customWidth="1"/>
    <col min="9991" max="9991" width="13.5703125" bestFit="1" customWidth="1"/>
    <col min="10241" max="10241" width="12.42578125" customWidth="1"/>
    <col min="10242" max="10242" width="18.42578125" customWidth="1"/>
    <col min="10243" max="10243" width="22.42578125" customWidth="1"/>
    <col min="10244" max="10244" width="24.5703125" customWidth="1"/>
    <col min="10247" max="10247" width="13.5703125" bestFit="1" customWidth="1"/>
    <col min="10497" max="10497" width="12.42578125" customWidth="1"/>
    <col min="10498" max="10498" width="18.42578125" customWidth="1"/>
    <col min="10499" max="10499" width="22.42578125" customWidth="1"/>
    <col min="10500" max="10500" width="24.5703125" customWidth="1"/>
    <col min="10503" max="10503" width="13.5703125" bestFit="1" customWidth="1"/>
    <col min="10753" max="10753" width="12.42578125" customWidth="1"/>
    <col min="10754" max="10754" width="18.42578125" customWidth="1"/>
    <col min="10755" max="10755" width="22.42578125" customWidth="1"/>
    <col min="10756" max="10756" width="24.5703125" customWidth="1"/>
    <col min="10759" max="10759" width="13.5703125" bestFit="1" customWidth="1"/>
    <col min="11009" max="11009" width="12.42578125" customWidth="1"/>
    <col min="11010" max="11010" width="18.42578125" customWidth="1"/>
    <col min="11011" max="11011" width="22.42578125" customWidth="1"/>
    <col min="11012" max="11012" width="24.5703125" customWidth="1"/>
    <col min="11015" max="11015" width="13.5703125" bestFit="1" customWidth="1"/>
    <col min="11265" max="11265" width="12.42578125" customWidth="1"/>
    <col min="11266" max="11266" width="18.42578125" customWidth="1"/>
    <col min="11267" max="11267" width="22.42578125" customWidth="1"/>
    <col min="11268" max="11268" width="24.5703125" customWidth="1"/>
    <col min="11271" max="11271" width="13.5703125" bestFit="1" customWidth="1"/>
    <col min="11521" max="11521" width="12.42578125" customWidth="1"/>
    <col min="11522" max="11522" width="18.42578125" customWidth="1"/>
    <col min="11523" max="11523" width="22.42578125" customWidth="1"/>
    <col min="11524" max="11524" width="24.5703125" customWidth="1"/>
    <col min="11527" max="11527" width="13.5703125" bestFit="1" customWidth="1"/>
    <col min="11777" max="11777" width="12.42578125" customWidth="1"/>
    <col min="11778" max="11778" width="18.42578125" customWidth="1"/>
    <col min="11779" max="11779" width="22.42578125" customWidth="1"/>
    <col min="11780" max="11780" width="24.5703125" customWidth="1"/>
    <col min="11783" max="11783" width="13.5703125" bestFit="1" customWidth="1"/>
    <col min="12033" max="12033" width="12.42578125" customWidth="1"/>
    <col min="12034" max="12034" width="18.42578125" customWidth="1"/>
    <col min="12035" max="12035" width="22.42578125" customWidth="1"/>
    <col min="12036" max="12036" width="24.5703125" customWidth="1"/>
    <col min="12039" max="12039" width="13.5703125" bestFit="1" customWidth="1"/>
    <col min="12289" max="12289" width="12.42578125" customWidth="1"/>
    <col min="12290" max="12290" width="18.42578125" customWidth="1"/>
    <col min="12291" max="12291" width="22.42578125" customWidth="1"/>
    <col min="12292" max="12292" width="24.5703125" customWidth="1"/>
    <col min="12295" max="12295" width="13.5703125" bestFit="1" customWidth="1"/>
    <col min="12545" max="12545" width="12.42578125" customWidth="1"/>
    <col min="12546" max="12546" width="18.42578125" customWidth="1"/>
    <col min="12547" max="12547" width="22.42578125" customWidth="1"/>
    <col min="12548" max="12548" width="24.5703125" customWidth="1"/>
    <col min="12551" max="12551" width="13.5703125" bestFit="1" customWidth="1"/>
    <col min="12801" max="12801" width="12.42578125" customWidth="1"/>
    <col min="12802" max="12802" width="18.42578125" customWidth="1"/>
    <col min="12803" max="12803" width="22.42578125" customWidth="1"/>
    <col min="12804" max="12804" width="24.5703125" customWidth="1"/>
    <col min="12807" max="12807" width="13.5703125" bestFit="1" customWidth="1"/>
    <col min="13057" max="13057" width="12.42578125" customWidth="1"/>
    <col min="13058" max="13058" width="18.42578125" customWidth="1"/>
    <col min="13059" max="13059" width="22.42578125" customWidth="1"/>
    <col min="13060" max="13060" width="24.5703125" customWidth="1"/>
    <col min="13063" max="13063" width="13.5703125" bestFit="1" customWidth="1"/>
    <col min="13313" max="13313" width="12.42578125" customWidth="1"/>
    <col min="13314" max="13314" width="18.42578125" customWidth="1"/>
    <col min="13315" max="13315" width="22.42578125" customWidth="1"/>
    <col min="13316" max="13316" width="24.5703125" customWidth="1"/>
    <col min="13319" max="13319" width="13.5703125" bestFit="1" customWidth="1"/>
    <col min="13569" max="13569" width="12.42578125" customWidth="1"/>
    <col min="13570" max="13570" width="18.42578125" customWidth="1"/>
    <col min="13571" max="13571" width="22.42578125" customWidth="1"/>
    <col min="13572" max="13572" width="24.5703125" customWidth="1"/>
    <col min="13575" max="13575" width="13.5703125" bestFit="1" customWidth="1"/>
    <col min="13825" max="13825" width="12.42578125" customWidth="1"/>
    <col min="13826" max="13826" width="18.42578125" customWidth="1"/>
    <col min="13827" max="13827" width="22.42578125" customWidth="1"/>
    <col min="13828" max="13828" width="24.5703125" customWidth="1"/>
    <col min="13831" max="13831" width="13.5703125" bestFit="1" customWidth="1"/>
    <col min="14081" max="14081" width="12.42578125" customWidth="1"/>
    <col min="14082" max="14082" width="18.42578125" customWidth="1"/>
    <col min="14083" max="14083" width="22.42578125" customWidth="1"/>
    <col min="14084" max="14084" width="24.5703125" customWidth="1"/>
    <col min="14087" max="14087" width="13.5703125" bestFit="1" customWidth="1"/>
    <col min="14337" max="14337" width="12.42578125" customWidth="1"/>
    <col min="14338" max="14338" width="18.42578125" customWidth="1"/>
    <col min="14339" max="14339" width="22.42578125" customWidth="1"/>
    <col min="14340" max="14340" width="24.5703125" customWidth="1"/>
    <col min="14343" max="14343" width="13.5703125" bestFit="1" customWidth="1"/>
    <col min="14593" max="14593" width="12.42578125" customWidth="1"/>
    <col min="14594" max="14594" width="18.42578125" customWidth="1"/>
    <col min="14595" max="14595" width="22.42578125" customWidth="1"/>
    <col min="14596" max="14596" width="24.5703125" customWidth="1"/>
    <col min="14599" max="14599" width="13.5703125" bestFit="1" customWidth="1"/>
    <col min="14849" max="14849" width="12.42578125" customWidth="1"/>
    <col min="14850" max="14850" width="18.42578125" customWidth="1"/>
    <col min="14851" max="14851" width="22.42578125" customWidth="1"/>
    <col min="14852" max="14852" width="24.5703125" customWidth="1"/>
    <col min="14855" max="14855" width="13.5703125" bestFit="1" customWidth="1"/>
    <col min="15105" max="15105" width="12.42578125" customWidth="1"/>
    <col min="15106" max="15106" width="18.42578125" customWidth="1"/>
    <col min="15107" max="15107" width="22.42578125" customWidth="1"/>
    <col min="15108" max="15108" width="24.5703125" customWidth="1"/>
    <col min="15111" max="15111" width="13.5703125" bestFit="1" customWidth="1"/>
    <col min="15361" max="15361" width="12.42578125" customWidth="1"/>
    <col min="15362" max="15362" width="18.42578125" customWidth="1"/>
    <col min="15363" max="15363" width="22.42578125" customWidth="1"/>
    <col min="15364" max="15364" width="24.5703125" customWidth="1"/>
    <col min="15367" max="15367" width="13.5703125" bestFit="1" customWidth="1"/>
    <col min="15617" max="15617" width="12.42578125" customWidth="1"/>
    <col min="15618" max="15618" width="18.42578125" customWidth="1"/>
    <col min="15619" max="15619" width="22.42578125" customWidth="1"/>
    <col min="15620" max="15620" width="24.5703125" customWidth="1"/>
    <col min="15623" max="15623" width="13.5703125" bestFit="1" customWidth="1"/>
    <col min="15873" max="15873" width="12.42578125" customWidth="1"/>
    <col min="15874" max="15874" width="18.42578125" customWidth="1"/>
    <col min="15875" max="15875" width="22.42578125" customWidth="1"/>
    <col min="15876" max="15876" width="24.5703125" customWidth="1"/>
    <col min="15879" max="15879" width="13.5703125" bestFit="1" customWidth="1"/>
    <col min="16129" max="16129" width="12.42578125" customWidth="1"/>
    <col min="16130" max="16130" width="18.42578125" customWidth="1"/>
    <col min="16131" max="16131" width="22.42578125" customWidth="1"/>
    <col min="16132" max="16132" width="24.5703125" customWidth="1"/>
    <col min="16135" max="16135" width="13.5703125" bestFit="1" customWidth="1"/>
  </cols>
  <sheetData>
    <row r="1" spans="1:4" s="231" customFormat="1" ht="56.25">
      <c r="A1" s="228" t="s">
        <v>221</v>
      </c>
      <c r="B1" s="229" t="s">
        <v>222</v>
      </c>
      <c r="C1" s="230" t="s">
        <v>271</v>
      </c>
      <c r="D1" s="229" t="s">
        <v>269</v>
      </c>
    </row>
    <row r="2" spans="1:4">
      <c r="A2" s="232">
        <v>45657</v>
      </c>
      <c r="B2" s="237">
        <f>'[1]1 кв.'!B2</f>
        <v>5.1938746949999999</v>
      </c>
      <c r="C2" s="234"/>
      <c r="D2" s="234"/>
    </row>
    <row r="3" spans="1:4">
      <c r="A3" s="232">
        <v>45930</v>
      </c>
      <c r="B3" s="237">
        <v>5.6043451151365202</v>
      </c>
      <c r="C3" s="235"/>
      <c r="D3" s="235"/>
    </row>
    <row r="4" spans="1:4">
      <c r="A4" s="232">
        <v>45931</v>
      </c>
      <c r="B4" s="237">
        <v>5.6078758746676902</v>
      </c>
      <c r="C4" s="235">
        <f>ROUND((B4-B3)/B3*100,2)</f>
        <v>0.06</v>
      </c>
      <c r="D4" s="235">
        <f>ROUND((B4-B2)/B2*100,2)</f>
        <v>7.97</v>
      </c>
    </row>
    <row r="5" spans="1:4">
      <c r="A5" s="232">
        <v>45932</v>
      </c>
      <c r="B5" s="237">
        <v>5.6093640257477499</v>
      </c>
      <c r="C5" s="235">
        <f>ROUND((B5-B3)/B3*100,2)</f>
        <v>0.09</v>
      </c>
      <c r="D5" s="235">
        <f>ROUND((B5-B2)/B2*100,2)</f>
        <v>8</v>
      </c>
    </row>
    <row r="6" spans="1:4">
      <c r="A6" s="232">
        <v>45933</v>
      </c>
      <c r="B6" s="237"/>
      <c r="C6" s="235">
        <f>ROUND((B6-B3)/B3*100,2)</f>
        <v>-100</v>
      </c>
      <c r="D6" s="235">
        <f>ROUND((B6-B2)/B2*100,2)</f>
        <v>-100</v>
      </c>
    </row>
    <row r="7" spans="1:4">
      <c r="A7" s="232">
        <v>45934</v>
      </c>
      <c r="B7" s="237"/>
      <c r="C7" s="235">
        <f>ROUND((B7-B3)/B3*100,2)</f>
        <v>-100</v>
      </c>
      <c r="D7" s="235">
        <f>ROUND((B7-B2)/B2*100,2)</f>
        <v>-100</v>
      </c>
    </row>
    <row r="8" spans="1:4">
      <c r="A8" s="232">
        <v>45935</v>
      </c>
      <c r="B8" s="237"/>
      <c r="C8" s="235">
        <f>ROUND((B8-B3)/B3*100,2)</f>
        <v>-100</v>
      </c>
      <c r="D8" s="235">
        <f>ROUND((B8-B2)/B2*100,2)</f>
        <v>-100</v>
      </c>
    </row>
    <row r="9" spans="1:4">
      <c r="A9" s="232">
        <v>45936</v>
      </c>
      <c r="B9" s="237"/>
      <c r="C9" s="235">
        <f>ROUND((B9-B3)/B3*100,2)</f>
        <v>-100</v>
      </c>
      <c r="D9" s="235">
        <f>ROUND((B9-B2)/B2*100,2)</f>
        <v>-100</v>
      </c>
    </row>
    <row r="10" spans="1:4">
      <c r="A10" s="232">
        <v>45937</v>
      </c>
      <c r="B10" s="237"/>
      <c r="C10" s="235">
        <f>ROUND((B10-B3)/B3*100,2)</f>
        <v>-100</v>
      </c>
      <c r="D10" s="235">
        <f>ROUND((B10-B2)/B2*100,2)</f>
        <v>-100</v>
      </c>
    </row>
    <row r="11" spans="1:4">
      <c r="A11" s="232">
        <v>45938</v>
      </c>
      <c r="B11" s="237"/>
      <c r="C11" s="235">
        <f>ROUND((B11-B3)/B3*100,2)</f>
        <v>-100</v>
      </c>
      <c r="D11" s="235">
        <f>ROUND((B11-B2)/B2*100,2)</f>
        <v>-100</v>
      </c>
    </row>
    <row r="12" spans="1:4">
      <c r="A12" s="232">
        <v>45939</v>
      </c>
      <c r="B12" s="237"/>
      <c r="C12" s="235">
        <f>ROUND((B12-B3)/B3*100,2)</f>
        <v>-100</v>
      </c>
      <c r="D12" s="235">
        <f>ROUND((B12-B2)/B2*100,2)</f>
        <v>-100</v>
      </c>
    </row>
    <row r="13" spans="1:4">
      <c r="A13" s="232">
        <v>45940</v>
      </c>
      <c r="B13" s="237"/>
      <c r="C13" s="235">
        <f>ROUND((B13-B3)/B3*100,2)</f>
        <v>-100</v>
      </c>
      <c r="D13" s="235">
        <f>ROUND((B13-B2)/B2*100,2)</f>
        <v>-100</v>
      </c>
    </row>
    <row r="14" spans="1:4">
      <c r="A14" s="232">
        <v>45941</v>
      </c>
      <c r="B14" s="237"/>
      <c r="C14" s="235">
        <f>ROUND((B14-B3)/B3*100,2)</f>
        <v>-100</v>
      </c>
      <c r="D14" s="235">
        <f>ROUND((B14-B2)/B2*100,2)</f>
        <v>-100</v>
      </c>
    </row>
    <row r="15" spans="1:4">
      <c r="A15" s="232">
        <v>45942</v>
      </c>
      <c r="B15" s="237"/>
      <c r="C15" s="235">
        <f>ROUND((B15-B3)/B3*100,2)</f>
        <v>-100</v>
      </c>
      <c r="D15" s="235">
        <f>ROUND((B15-B2)/B2*100,2)</f>
        <v>-100</v>
      </c>
    </row>
    <row r="16" spans="1:4">
      <c r="A16" s="232">
        <v>45943</v>
      </c>
      <c r="B16" s="237"/>
      <c r="C16" s="235">
        <f>ROUND((B16-B3)/B3*100,2)</f>
        <v>-100</v>
      </c>
      <c r="D16" s="235">
        <f>ROUND((B16-B2)/B2*100,2)</f>
        <v>-100</v>
      </c>
    </row>
    <row r="17" spans="1:4">
      <c r="A17" s="232">
        <v>45944</v>
      </c>
      <c r="B17" s="237"/>
      <c r="C17" s="235">
        <f>ROUND((B17-B3)/B3*100,2)</f>
        <v>-100</v>
      </c>
      <c r="D17" s="235">
        <f>ROUND((B17-B2)/B2*100,2)</f>
        <v>-100</v>
      </c>
    </row>
    <row r="18" spans="1:4">
      <c r="A18" s="232">
        <v>45945</v>
      </c>
      <c r="B18" s="237"/>
      <c r="C18" s="235">
        <f>ROUND((B18-B3)/B3*100,2)</f>
        <v>-100</v>
      </c>
      <c r="D18" s="235">
        <f>ROUND((B18-B2)/B2*100,2)</f>
        <v>-100</v>
      </c>
    </row>
    <row r="19" spans="1:4">
      <c r="A19" s="232">
        <v>45946</v>
      </c>
      <c r="B19" s="237"/>
      <c r="C19" s="235">
        <f>ROUND((B19-B3)/B3*100,2)</f>
        <v>-100</v>
      </c>
      <c r="D19" s="235">
        <f>ROUND((B19-B2)/B2*100,2)</f>
        <v>-100</v>
      </c>
    </row>
    <row r="20" spans="1:4">
      <c r="A20" s="232">
        <v>45947</v>
      </c>
      <c r="B20" s="237"/>
      <c r="C20" s="235">
        <f>ROUND((B20-B3)/B3*100,2)</f>
        <v>-100</v>
      </c>
      <c r="D20" s="235">
        <f>ROUND((B20-B2)/B2*100,2)</f>
        <v>-100</v>
      </c>
    </row>
    <row r="21" spans="1:4">
      <c r="A21" s="232">
        <v>45948</v>
      </c>
      <c r="B21" s="237"/>
      <c r="C21" s="235">
        <f>ROUND((B21-B3)/B3*100,2)</f>
        <v>-100</v>
      </c>
      <c r="D21" s="235">
        <f>ROUND((B21-B2)/B2*100,2)</f>
        <v>-100</v>
      </c>
    </row>
    <row r="22" spans="1:4">
      <c r="A22" s="232">
        <v>45949</v>
      </c>
      <c r="B22" s="237"/>
      <c r="C22" s="235">
        <f>ROUND((B22-B3)/B3*100,2)</f>
        <v>-100</v>
      </c>
      <c r="D22" s="235">
        <f>ROUND((B22-B2)/B2*100,2)</f>
        <v>-100</v>
      </c>
    </row>
    <row r="23" spans="1:4">
      <c r="A23" s="232">
        <v>45950</v>
      </c>
      <c r="B23" s="237"/>
      <c r="C23" s="235">
        <f>ROUND((B23-B3)/B3*100,2)</f>
        <v>-100</v>
      </c>
      <c r="D23" s="235">
        <f>ROUND((B23-B2)/B2*100,2)</f>
        <v>-100</v>
      </c>
    </row>
    <row r="24" spans="1:4">
      <c r="A24" s="232">
        <v>45951</v>
      </c>
      <c r="B24" s="237"/>
      <c r="C24" s="235">
        <f>ROUND((B24-B3)/B3*100,2)</f>
        <v>-100</v>
      </c>
      <c r="D24" s="235">
        <f>ROUND((B24-B2)/B2*100,2)</f>
        <v>-100</v>
      </c>
    </row>
    <row r="25" spans="1:4">
      <c r="A25" s="232">
        <v>45952</v>
      </c>
      <c r="B25" s="237"/>
      <c r="C25" s="235">
        <f>ROUND((B25-B3)/B3*100,2)</f>
        <v>-100</v>
      </c>
      <c r="D25" s="235">
        <f>ROUND((B25-B2)/B2*100,2)</f>
        <v>-100</v>
      </c>
    </row>
    <row r="26" spans="1:4">
      <c r="A26" s="232">
        <v>45953</v>
      </c>
      <c r="B26" s="237"/>
      <c r="C26" s="235">
        <f>ROUND((B26-B3)/B3*100,2)</f>
        <v>-100</v>
      </c>
      <c r="D26" s="235">
        <f>ROUND((B26-B2)/B2*100,2)</f>
        <v>-100</v>
      </c>
    </row>
    <row r="27" spans="1:4">
      <c r="A27" s="232">
        <v>45954</v>
      </c>
      <c r="B27" s="237"/>
      <c r="C27" s="235">
        <f>ROUND((B27-B3)/B3*100,2)</f>
        <v>-100</v>
      </c>
      <c r="D27" s="235">
        <f>ROUND((B27-B2)/B2*100,2)</f>
        <v>-100</v>
      </c>
    </row>
    <row r="28" spans="1:4">
      <c r="A28" s="232">
        <v>45955</v>
      </c>
      <c r="B28" s="237"/>
      <c r="C28" s="235">
        <f>ROUND((B28-B3)/B3*100,2)</f>
        <v>-100</v>
      </c>
      <c r="D28" s="235">
        <f>ROUND((B28-B2)/B2*100,2)</f>
        <v>-100</v>
      </c>
    </row>
    <row r="29" spans="1:4">
      <c r="A29" s="232">
        <v>45956</v>
      </c>
      <c r="B29" s="237"/>
      <c r="C29" s="235">
        <f>ROUND((B29-B3)/B3*100,2)</f>
        <v>-100</v>
      </c>
      <c r="D29" s="235">
        <f>ROUND((B29-B2)/B2*100,2)</f>
        <v>-100</v>
      </c>
    </row>
    <row r="30" spans="1:4">
      <c r="A30" s="232">
        <v>45957</v>
      </c>
      <c r="B30" s="238"/>
      <c r="C30" s="235">
        <f>ROUND((B30-B3)/B3*100,2)</f>
        <v>-100</v>
      </c>
      <c r="D30" s="235">
        <f>ROUND((B30-B2)/B2*100,2)</f>
        <v>-100</v>
      </c>
    </row>
    <row r="31" spans="1:4">
      <c r="A31" s="232">
        <v>45958</v>
      </c>
      <c r="B31" s="237"/>
      <c r="C31" s="235">
        <f>ROUND((B31-B3)/B3*100,2)</f>
        <v>-100</v>
      </c>
      <c r="D31" s="235">
        <f>ROUND((B31-B2)/B2*100,2)</f>
        <v>-100</v>
      </c>
    </row>
    <row r="32" spans="1:4">
      <c r="A32" s="232">
        <v>45959</v>
      </c>
      <c r="B32" s="237"/>
      <c r="C32" s="235">
        <f>ROUND((B32-B3)/B3*100,2)</f>
        <v>-100</v>
      </c>
      <c r="D32" s="235">
        <f>ROUND((B32-B2)/B2*100,2)</f>
        <v>-100</v>
      </c>
    </row>
    <row r="33" spans="1:4">
      <c r="A33" s="232">
        <v>45960</v>
      </c>
      <c r="B33" s="237"/>
      <c r="C33" s="235">
        <f>ROUND((B33-B3)/B3*100,2)</f>
        <v>-100</v>
      </c>
      <c r="D33" s="235">
        <f>ROUND((B33-B2)/B2*100,2)</f>
        <v>-100</v>
      </c>
    </row>
    <row r="34" spans="1:4">
      <c r="A34" s="232">
        <v>45961</v>
      </c>
      <c r="B34" s="238"/>
      <c r="C34" s="235">
        <f>ROUND((B34-B3)/B3*100,2)</f>
        <v>-100</v>
      </c>
      <c r="D34" s="235">
        <f>ROUND((B34-B2)/B2*100,2)</f>
        <v>-100</v>
      </c>
    </row>
    <row r="35" spans="1:4">
      <c r="A35" s="232">
        <v>45962</v>
      </c>
      <c r="B35" s="237"/>
      <c r="C35" s="235">
        <f>ROUND((B35-B3)/B3*100,2)</f>
        <v>-100</v>
      </c>
      <c r="D35" s="235">
        <f>ROUND((B35-B2)/B2*100,2)</f>
        <v>-100</v>
      </c>
    </row>
    <row r="36" spans="1:4">
      <c r="A36" s="232">
        <v>45963</v>
      </c>
      <c r="B36" s="237"/>
      <c r="C36" s="235">
        <f>ROUND((B36-B3)/B3*100,2)</f>
        <v>-100</v>
      </c>
      <c r="D36" s="235">
        <f>ROUND((B36-B2)/B2*100,2)</f>
        <v>-100</v>
      </c>
    </row>
    <row r="37" spans="1:4">
      <c r="A37" s="232">
        <v>45964</v>
      </c>
      <c r="B37" s="237"/>
      <c r="C37" s="235">
        <f>ROUND((B37-B3)/B3*100,2)</f>
        <v>-100</v>
      </c>
      <c r="D37" s="235">
        <f>ROUND((B37-B2)/B2*100,2)</f>
        <v>-100</v>
      </c>
    </row>
    <row r="38" spans="1:4">
      <c r="A38" s="232">
        <v>45965</v>
      </c>
      <c r="B38" s="237"/>
      <c r="C38" s="235">
        <f>ROUND((B38-B3)/B3*100,2)</f>
        <v>-100</v>
      </c>
      <c r="D38" s="235">
        <f>ROUND((B38-B2)/B2*100,2)</f>
        <v>-100</v>
      </c>
    </row>
    <row r="39" spans="1:4">
      <c r="A39" s="232">
        <v>45966</v>
      </c>
      <c r="B39" s="237"/>
      <c r="C39" s="235">
        <f>ROUND((B39-B3)/B3*100,2)</f>
        <v>-100</v>
      </c>
      <c r="D39" s="235">
        <f>ROUND((B39-B2)/B2*100,2)</f>
        <v>-100</v>
      </c>
    </row>
    <row r="40" spans="1:4">
      <c r="A40" s="232">
        <v>45967</v>
      </c>
      <c r="B40" s="237"/>
      <c r="C40" s="235">
        <f>ROUND((B40-B3)/B3*100,2)</f>
        <v>-100</v>
      </c>
      <c r="D40" s="235">
        <f>ROUND((B40-B2)/B2*100,2)</f>
        <v>-100</v>
      </c>
    </row>
    <row r="41" spans="1:4">
      <c r="A41" s="232">
        <v>45968</v>
      </c>
      <c r="B41" s="237"/>
      <c r="C41" s="235">
        <f>ROUND((B41-B3)/B3*100,2)</f>
        <v>-100</v>
      </c>
      <c r="D41" s="235">
        <f>ROUND((B41-B2)/B2*100,2)</f>
        <v>-100</v>
      </c>
    </row>
    <row r="42" spans="1:4">
      <c r="A42" s="232">
        <v>45969</v>
      </c>
      <c r="B42" s="237"/>
      <c r="C42" s="235">
        <f>ROUND((B42-B3)/B3*100,2)</f>
        <v>-100</v>
      </c>
      <c r="D42" s="235">
        <f>ROUND((B42-B2)/B2*100,2)</f>
        <v>-100</v>
      </c>
    </row>
    <row r="43" spans="1:4">
      <c r="A43" s="232">
        <v>45970</v>
      </c>
      <c r="B43" s="237"/>
      <c r="C43" s="235">
        <f>ROUND((B43-B3)/B3*100,2)</f>
        <v>-100</v>
      </c>
      <c r="D43" s="235">
        <f>ROUND((B43-B2)/B2*100,2)</f>
        <v>-100</v>
      </c>
    </row>
    <row r="44" spans="1:4">
      <c r="A44" s="232">
        <v>45971</v>
      </c>
      <c r="B44" s="237"/>
      <c r="C44" s="235">
        <f>ROUND((B44-B3)/B3*100,2)</f>
        <v>-100</v>
      </c>
      <c r="D44" s="235">
        <f>ROUND((B44-B2)/B2*100,2)</f>
        <v>-100</v>
      </c>
    </row>
    <row r="45" spans="1:4">
      <c r="A45" s="232">
        <v>45972</v>
      </c>
      <c r="B45" s="237"/>
      <c r="C45" s="235">
        <f>ROUND((B45-B3)/B3*100,2)</f>
        <v>-100</v>
      </c>
      <c r="D45" s="235">
        <f>ROUND((B45-B2)/B2*100,2)</f>
        <v>-100</v>
      </c>
    </row>
    <row r="46" spans="1:4">
      <c r="A46" s="232">
        <v>45973</v>
      </c>
      <c r="B46" s="237"/>
      <c r="C46" s="235">
        <f>ROUND((B46-B3)/B3*100,2)</f>
        <v>-100</v>
      </c>
      <c r="D46" s="235">
        <f>ROUND((B46-B2)/B2*100,2)</f>
        <v>-100</v>
      </c>
    </row>
    <row r="47" spans="1:4">
      <c r="A47" s="232">
        <v>45974</v>
      </c>
      <c r="B47" s="237"/>
      <c r="C47" s="235">
        <f>ROUND((B47-B3)/B3*100,2)</f>
        <v>-100</v>
      </c>
      <c r="D47" s="235">
        <f>ROUND((B47-B2)/B2*100,2)</f>
        <v>-100</v>
      </c>
    </row>
    <row r="48" spans="1:4">
      <c r="A48" s="232">
        <v>45975</v>
      </c>
      <c r="B48" s="237"/>
      <c r="C48" s="235">
        <f>ROUND((B48-B3)/B3*100,2)</f>
        <v>-100</v>
      </c>
      <c r="D48" s="235">
        <f>ROUND((B48-B2)/B2*100,2)</f>
        <v>-100</v>
      </c>
    </row>
    <row r="49" spans="1:4">
      <c r="A49" s="232">
        <v>45976</v>
      </c>
      <c r="B49" s="237"/>
      <c r="C49" s="235">
        <f>ROUND((B49-B3)/B3*100,2)</f>
        <v>-100</v>
      </c>
      <c r="D49" s="235">
        <f>ROUND((B49-B2)/B2*100,2)</f>
        <v>-100</v>
      </c>
    </row>
    <row r="50" spans="1:4">
      <c r="A50" s="232">
        <v>45977</v>
      </c>
      <c r="B50" s="237"/>
      <c r="C50" s="235">
        <f>ROUND((B50-B3)/B3*100,2)</f>
        <v>-100</v>
      </c>
      <c r="D50" s="235">
        <f>ROUND((B50-B2)/B2*100,2)</f>
        <v>-100</v>
      </c>
    </row>
    <row r="51" spans="1:4">
      <c r="A51" s="232">
        <v>45978</v>
      </c>
      <c r="B51" s="237"/>
      <c r="C51" s="235">
        <f>ROUND((B51-B3)/B3*100,2)</f>
        <v>-100</v>
      </c>
      <c r="D51" s="235">
        <f>ROUND((B51-B2)/B2*100,2)</f>
        <v>-100</v>
      </c>
    </row>
    <row r="52" spans="1:4">
      <c r="A52" s="232">
        <v>45979</v>
      </c>
      <c r="B52" s="237"/>
      <c r="C52" s="235">
        <f>ROUND((B52-B3)/B3*100,2)</f>
        <v>-100</v>
      </c>
      <c r="D52" s="235">
        <f>ROUND((B52-B2)/B2*100,2)</f>
        <v>-100</v>
      </c>
    </row>
    <row r="53" spans="1:4">
      <c r="A53" s="232">
        <v>45980</v>
      </c>
      <c r="B53" s="237"/>
      <c r="C53" s="235">
        <f>ROUND((B53-B3)/B3*100,2)</f>
        <v>-100</v>
      </c>
      <c r="D53" s="235">
        <f>ROUND((B53-B2)/B2*100,2)</f>
        <v>-100</v>
      </c>
    </row>
    <row r="54" spans="1:4">
      <c r="A54" s="232">
        <v>45981</v>
      </c>
      <c r="B54" s="237"/>
      <c r="C54" s="235">
        <f>ROUND((B54-B3)/B3*100,2)</f>
        <v>-100</v>
      </c>
      <c r="D54" s="235">
        <f>ROUND((B54-B2)/B2*100,2)</f>
        <v>-100</v>
      </c>
    </row>
    <row r="55" spans="1:4">
      <c r="A55" s="232">
        <v>45982</v>
      </c>
      <c r="B55" s="237"/>
      <c r="C55" s="235">
        <f>ROUND((B55-B3)/B3*100,2)</f>
        <v>-100</v>
      </c>
      <c r="D55" s="235">
        <f>ROUND((B55-B2)/B2*100,2)</f>
        <v>-100</v>
      </c>
    </row>
    <row r="56" spans="1:4">
      <c r="A56" s="232">
        <v>45983</v>
      </c>
      <c r="B56" s="237"/>
      <c r="C56" s="235">
        <f>ROUND((B56-B3)/B3*100,2)</f>
        <v>-100</v>
      </c>
      <c r="D56" s="235">
        <f>ROUND((B56-B2)/B2*100,2)</f>
        <v>-100</v>
      </c>
    </row>
    <row r="57" spans="1:4">
      <c r="A57" s="232">
        <v>45984</v>
      </c>
      <c r="B57" s="237"/>
      <c r="C57" s="235">
        <f>ROUND((B57-B3)/B3*100,2)</f>
        <v>-100</v>
      </c>
      <c r="D57" s="235">
        <f>ROUND((B57-B2)/B2*100,2)</f>
        <v>-100</v>
      </c>
    </row>
    <row r="58" spans="1:4">
      <c r="A58" s="232">
        <v>45985</v>
      </c>
      <c r="B58" s="237"/>
      <c r="C58" s="235">
        <f>ROUND((B58-B3)/B3*100,2)</f>
        <v>-100</v>
      </c>
      <c r="D58" s="235">
        <f>ROUND((B58-B2)/B2*100,2)</f>
        <v>-100</v>
      </c>
    </row>
    <row r="59" spans="1:4">
      <c r="A59" s="232">
        <v>45986</v>
      </c>
      <c r="B59" s="237"/>
      <c r="C59" s="235">
        <f>ROUND((B59-B3)/B3*100,2)</f>
        <v>-100</v>
      </c>
      <c r="D59" s="235">
        <f>ROUND((B59-B2)/B2*100,2)</f>
        <v>-100</v>
      </c>
    </row>
    <row r="60" spans="1:4">
      <c r="A60" s="232">
        <v>45987</v>
      </c>
      <c r="B60" s="237"/>
      <c r="C60" s="235">
        <f>ROUND((B60-B3)/B3*100,2)</f>
        <v>-100</v>
      </c>
      <c r="D60" s="235">
        <f>ROUND((B60-B2)/B2*100,2)</f>
        <v>-100</v>
      </c>
    </row>
    <row r="61" spans="1:4">
      <c r="A61" s="232">
        <v>45988</v>
      </c>
      <c r="B61" s="237"/>
      <c r="C61" s="235">
        <f>ROUND((B61-B3)/B3*100,2)</f>
        <v>-100</v>
      </c>
      <c r="D61" s="235">
        <f>ROUND((B61-B2)/B2*100,2)</f>
        <v>-100</v>
      </c>
    </row>
    <row r="62" spans="1:4">
      <c r="A62" s="232">
        <v>45989</v>
      </c>
      <c r="B62" s="237"/>
      <c r="C62" s="235">
        <f>ROUND((B62-B3)/B3*100,2)</f>
        <v>-100</v>
      </c>
      <c r="D62" s="235">
        <f>ROUND((B62-B2)/B2*100,2)</f>
        <v>-100</v>
      </c>
    </row>
    <row r="63" spans="1:4">
      <c r="A63" s="232">
        <v>45990</v>
      </c>
      <c r="B63" s="237"/>
      <c r="C63" s="235">
        <f>ROUND((B63-B3)/B3*100,2)</f>
        <v>-100</v>
      </c>
      <c r="D63" s="235">
        <f>ROUND((B63-B2)/B2*100,2)</f>
        <v>-100</v>
      </c>
    </row>
    <row r="64" spans="1:4">
      <c r="A64" s="232">
        <v>45991</v>
      </c>
      <c r="B64" s="237"/>
      <c r="C64" s="235">
        <f>ROUND((B64-B3)/B3*100,2)</f>
        <v>-100</v>
      </c>
      <c r="D64" s="235">
        <f>ROUND((B64-B2)/B2*100,2)</f>
        <v>-100</v>
      </c>
    </row>
    <row r="65" spans="1:5">
      <c r="A65" s="232">
        <v>45992</v>
      </c>
      <c r="B65" s="237"/>
      <c r="C65" s="235">
        <f>ROUND((B65-B3)/B3*100,2)</f>
        <v>-100</v>
      </c>
      <c r="D65" s="235">
        <f>ROUND((B65-B2)/B2*100,2)</f>
        <v>-100</v>
      </c>
    </row>
    <row r="66" spans="1:5">
      <c r="A66" s="232">
        <v>45993</v>
      </c>
      <c r="B66" s="237"/>
      <c r="C66" s="235">
        <f>ROUND((B66-B3)/B3*100,2)</f>
        <v>-100</v>
      </c>
      <c r="D66" s="235">
        <f>ROUND((B66-B2)/B2*100,2)</f>
        <v>-100</v>
      </c>
    </row>
    <row r="67" spans="1:5">
      <c r="A67" s="232">
        <v>45994</v>
      </c>
      <c r="B67" s="237"/>
      <c r="C67" s="235">
        <f>ROUND((B67-B3)/B3*100,2)</f>
        <v>-100</v>
      </c>
      <c r="D67" s="235">
        <f>ROUND((B67-B2)/B2*100,2)</f>
        <v>-100</v>
      </c>
    </row>
    <row r="68" spans="1:5">
      <c r="A68" s="232">
        <v>45995</v>
      </c>
      <c r="B68" s="237"/>
      <c r="C68" s="235">
        <f>ROUND((B68-B3)/B3*100,2)</f>
        <v>-100</v>
      </c>
      <c r="D68" s="235">
        <f>ROUND((B68-B2)/B2*100,2)</f>
        <v>-100</v>
      </c>
    </row>
    <row r="69" spans="1:5">
      <c r="A69" s="232">
        <v>45996</v>
      </c>
      <c r="B69" s="237"/>
      <c r="C69" s="235">
        <f>ROUND((B69-B3)/B3*100,2)</f>
        <v>-100</v>
      </c>
      <c r="D69" s="235">
        <f>ROUND((B69-B2)/B2*100,2)</f>
        <v>-100</v>
      </c>
    </row>
    <row r="70" spans="1:5">
      <c r="A70" s="232">
        <v>45997</v>
      </c>
      <c r="B70" s="237"/>
      <c r="C70" s="235">
        <f>ROUND((B70-B3)/B3*100,2)</f>
        <v>-100</v>
      </c>
      <c r="D70" s="235">
        <f>ROUND((B70-B2)/B2*100,2)</f>
        <v>-100</v>
      </c>
    </row>
    <row r="71" spans="1:5">
      <c r="A71" s="232">
        <v>45998</v>
      </c>
      <c r="B71" s="237"/>
      <c r="C71" s="235">
        <f>ROUND((B71-B3)/B3*100,2)</f>
        <v>-100</v>
      </c>
      <c r="D71" s="235">
        <f>ROUND((B71-B2)/B2*100,2)</f>
        <v>-100</v>
      </c>
    </row>
    <row r="72" spans="1:5">
      <c r="A72" s="232">
        <v>45999</v>
      </c>
      <c r="B72" s="237"/>
      <c r="C72" s="235">
        <f>ROUND((B72-B3)/B3*100,2)</f>
        <v>-100</v>
      </c>
      <c r="D72" s="235">
        <f>ROUND((B72-B2)/B2*100,2)</f>
        <v>-100</v>
      </c>
    </row>
    <row r="73" spans="1:5">
      <c r="A73" s="232">
        <v>46000</v>
      </c>
      <c r="B73" s="237"/>
      <c r="C73" s="235">
        <f>ROUND((B73-B3)/B3*100,2)</f>
        <v>-100</v>
      </c>
      <c r="D73" s="235">
        <f>ROUND((B73-B2)/B2*100,2)</f>
        <v>-100</v>
      </c>
      <c r="E73" s="236"/>
    </row>
    <row r="74" spans="1:5">
      <c r="A74" s="232">
        <v>46001</v>
      </c>
      <c r="B74" s="237"/>
      <c r="C74" s="235">
        <f>ROUND((B74-B3)/B3*100,2)</f>
        <v>-100</v>
      </c>
      <c r="D74" s="235">
        <f>ROUND((B74-B2)/B2*100,2)</f>
        <v>-100</v>
      </c>
    </row>
    <row r="75" spans="1:5">
      <c r="A75" s="232">
        <v>46002</v>
      </c>
      <c r="B75" s="237"/>
      <c r="C75" s="235">
        <f>ROUND((B75-B3)/B3*100,2)</f>
        <v>-100</v>
      </c>
      <c r="D75" s="235">
        <f>ROUND((B75-B2)/B2*100,2)</f>
        <v>-100</v>
      </c>
    </row>
    <row r="76" spans="1:5">
      <c r="A76" s="232">
        <v>46003</v>
      </c>
      <c r="B76" s="237"/>
      <c r="C76" s="235">
        <f>ROUND((B76-B3)/B3*100,2)</f>
        <v>-100</v>
      </c>
      <c r="D76" s="235">
        <f>ROUND((B76-B2)/B2*100,2)</f>
        <v>-100</v>
      </c>
    </row>
    <row r="77" spans="1:5">
      <c r="A77" s="232">
        <v>46004</v>
      </c>
      <c r="B77" s="237"/>
      <c r="C77" s="235">
        <f>ROUND((B77-B3)/B3*100,2)</f>
        <v>-100</v>
      </c>
      <c r="D77" s="235">
        <f>ROUND((B77-B2)/B2*100,2)</f>
        <v>-100</v>
      </c>
    </row>
    <row r="78" spans="1:5">
      <c r="A78" s="232">
        <v>46005</v>
      </c>
      <c r="B78" s="237"/>
      <c r="C78" s="235">
        <f>ROUND((B78-B3)/B3*100,2)</f>
        <v>-100</v>
      </c>
      <c r="D78" s="235">
        <f>ROUND((B78-B2)/B2*100,2)</f>
        <v>-100</v>
      </c>
    </row>
    <row r="79" spans="1:5">
      <c r="A79" s="232">
        <v>46006</v>
      </c>
      <c r="B79" s="237"/>
      <c r="C79" s="235">
        <f>ROUND((B79-B3)/B3*100,2)</f>
        <v>-100</v>
      </c>
      <c r="D79" s="235">
        <f>ROUND((B79-B2)/B2*100,2)</f>
        <v>-100</v>
      </c>
    </row>
    <row r="80" spans="1:5">
      <c r="A80" s="232">
        <v>46007</v>
      </c>
      <c r="B80" s="237"/>
      <c r="C80" s="235">
        <f>ROUND((B80-B3)/B3*100,2)</f>
        <v>-100</v>
      </c>
      <c r="D80" s="235">
        <f>ROUND((B80-B2)/B2*100,2)</f>
        <v>-100</v>
      </c>
    </row>
    <row r="81" spans="1:4">
      <c r="A81" s="232">
        <v>46008</v>
      </c>
      <c r="B81" s="237"/>
      <c r="C81" s="235">
        <f>ROUND((B81-B3)/B3*100,2)</f>
        <v>-100</v>
      </c>
      <c r="D81" s="235">
        <f>ROUND((B81-B2)/B2*100,2)</f>
        <v>-100</v>
      </c>
    </row>
    <row r="82" spans="1:4">
      <c r="A82" s="232">
        <v>46009</v>
      </c>
      <c r="B82" s="237"/>
      <c r="C82" s="235">
        <f>ROUND((B82-B3)/B3*100,2)</f>
        <v>-100</v>
      </c>
      <c r="D82" s="235">
        <f>ROUND((B82-B2)/B2*100,2)</f>
        <v>-100</v>
      </c>
    </row>
    <row r="83" spans="1:4">
      <c r="A83" s="232">
        <v>46010</v>
      </c>
      <c r="B83" s="237"/>
      <c r="C83" s="235">
        <f>ROUND((B83-B3)/B3*100,2)</f>
        <v>-100</v>
      </c>
      <c r="D83" s="235">
        <f>ROUND((B83-B2)/B2*100,2)</f>
        <v>-100</v>
      </c>
    </row>
    <row r="84" spans="1:4">
      <c r="A84" s="232">
        <v>46011</v>
      </c>
      <c r="B84" s="237"/>
      <c r="C84" s="235">
        <f>ROUND((B84-B3)/B3*100,2)</f>
        <v>-100</v>
      </c>
      <c r="D84" s="235">
        <f>ROUND((B84-B2)/B2*100,2)</f>
        <v>-100</v>
      </c>
    </row>
    <row r="85" spans="1:4">
      <c r="A85" s="232">
        <v>46012</v>
      </c>
      <c r="B85" s="237"/>
      <c r="C85" s="235">
        <f>ROUND((B85-B3)/B3*100,2)</f>
        <v>-100</v>
      </c>
      <c r="D85" s="235">
        <f>ROUND((B85-B2)/B2*100,2)</f>
        <v>-100</v>
      </c>
    </row>
    <row r="86" spans="1:4">
      <c r="A86" s="232">
        <v>46013</v>
      </c>
      <c r="B86" s="237"/>
      <c r="C86" s="235">
        <f>ROUND((B86-B3)/B3*100,2)</f>
        <v>-100</v>
      </c>
      <c r="D86" s="235">
        <f>ROUND((B86-B2)/B2*100,2)</f>
        <v>-100</v>
      </c>
    </row>
    <row r="87" spans="1:4">
      <c r="A87" s="232">
        <v>46014</v>
      </c>
      <c r="B87" s="237"/>
      <c r="C87" s="235">
        <f>ROUND((B87-B3)/B3*100,2)</f>
        <v>-100</v>
      </c>
      <c r="D87" s="235">
        <f>ROUND((B87-B2)/B2*100,2)</f>
        <v>-100</v>
      </c>
    </row>
    <row r="88" spans="1:4">
      <c r="A88" s="232">
        <v>46015</v>
      </c>
      <c r="B88" s="237"/>
      <c r="C88" s="235">
        <f>ROUND((B88-B3)/B3*100,2)</f>
        <v>-100</v>
      </c>
      <c r="D88" s="235">
        <f>ROUND((B88-B2)/B2*100,2)</f>
        <v>-100</v>
      </c>
    </row>
    <row r="89" spans="1:4">
      <c r="A89" s="232">
        <v>46016</v>
      </c>
      <c r="B89" s="237"/>
      <c r="C89" s="235">
        <f>ROUND((B89-B3)/B3*100,2)</f>
        <v>-100</v>
      </c>
      <c r="D89" s="235">
        <f>ROUND((B89-B2)/B2*100,2)</f>
        <v>-100</v>
      </c>
    </row>
    <row r="90" spans="1:4">
      <c r="A90" s="232">
        <v>46017</v>
      </c>
      <c r="B90" s="237"/>
      <c r="C90" s="235">
        <f>ROUND((B90-B3)/B3*100,2)</f>
        <v>-100</v>
      </c>
      <c r="D90" s="235">
        <f>ROUND((B90-B2)/B2*100,2)</f>
        <v>-100</v>
      </c>
    </row>
    <row r="91" spans="1:4">
      <c r="A91" s="232">
        <v>46018</v>
      </c>
      <c r="B91" s="237"/>
      <c r="C91" s="235">
        <f>ROUND((B91-B3)/B3*100,2)</f>
        <v>-100</v>
      </c>
      <c r="D91" s="235">
        <f>ROUND((B91-B2)/B2*100,2)</f>
        <v>-100</v>
      </c>
    </row>
    <row r="92" spans="1:4">
      <c r="A92" s="232">
        <v>46019</v>
      </c>
      <c r="B92" s="237"/>
      <c r="C92" s="235">
        <f>ROUND((B92-B3)/B3*100,2)</f>
        <v>-100</v>
      </c>
      <c r="D92" s="235">
        <f>ROUND((B92-B2)/B2*100,2)</f>
        <v>-100</v>
      </c>
    </row>
    <row r="93" spans="1:4">
      <c r="A93" s="232">
        <v>46020</v>
      </c>
      <c r="B93" s="237"/>
      <c r="C93" s="235">
        <f>ROUND((B93-B3)/B3*100,2)</f>
        <v>-100</v>
      </c>
      <c r="D93" s="235">
        <f>ROUND((B93-B2)/B2*100,2)</f>
        <v>-100</v>
      </c>
    </row>
    <row r="94" spans="1:4">
      <c r="A94" s="232">
        <v>46021</v>
      </c>
      <c r="B94" s="237"/>
      <c r="C94" s="235">
        <f>ROUND((B94-B3)/B3*100,2)</f>
        <v>-100</v>
      </c>
      <c r="D94" s="235">
        <f>ROUND((B94-B2)/B2*100,2)</f>
        <v>-100</v>
      </c>
    </row>
    <row r="95" spans="1:4">
      <c r="A95" s="232">
        <v>46022</v>
      </c>
      <c r="B95" s="237"/>
      <c r="C95" s="235">
        <f>ROUND((B95-B3)/B3*100,2)</f>
        <v>-100</v>
      </c>
      <c r="D95" s="235">
        <f>ROUND((B95-B2)/B2*100,2)</f>
        <v>-100</v>
      </c>
    </row>
    <row r="96" spans="1:4">
      <c r="A96" s="232"/>
      <c r="B96" s="233"/>
      <c r="C96" s="234"/>
      <c r="D96" s="234"/>
    </row>
    <row r="97" spans="1:4">
      <c r="A97" s="232"/>
      <c r="B97" s="233"/>
      <c r="C97" s="234"/>
      <c r="D97" s="234"/>
    </row>
    <row r="98" spans="1:4">
      <c r="A98" s="232"/>
      <c r="B98" s="233"/>
      <c r="C98" s="234"/>
      <c r="D98" s="234"/>
    </row>
    <row r="99" spans="1:4">
      <c r="A99" s="232"/>
      <c r="B99" s="233"/>
      <c r="C99" s="234"/>
      <c r="D99" s="234"/>
    </row>
    <row r="100" spans="1:4">
      <c r="A100" s="232"/>
      <c r="B100" s="233"/>
      <c r="C100" s="234"/>
      <c r="D100" s="234"/>
    </row>
    <row r="101" spans="1:4">
      <c r="A101" s="232"/>
      <c r="B101" s="233"/>
      <c r="C101" s="234"/>
      <c r="D101" s="234"/>
    </row>
    <row r="102" spans="1:4">
      <c r="A102" s="232"/>
      <c r="B102" s="233"/>
      <c r="C102" s="234"/>
      <c r="D102" s="234"/>
    </row>
    <row r="103" spans="1:4">
      <c r="A103" s="232"/>
      <c r="B103" s="233"/>
      <c r="C103" s="234"/>
      <c r="D103" s="234"/>
    </row>
    <row r="104" spans="1:4">
      <c r="A104" s="232"/>
      <c r="B104" s="233"/>
      <c r="C104" s="234"/>
      <c r="D104" s="234"/>
    </row>
    <row r="105" spans="1:4">
      <c r="A105" s="232"/>
      <c r="B105" s="233"/>
      <c r="C105" s="234"/>
      <c r="D105" s="234"/>
    </row>
    <row r="106" spans="1:4">
      <c r="A106" s="232"/>
      <c r="B106" s="233"/>
      <c r="C106" s="234"/>
      <c r="D106" s="234"/>
    </row>
    <row r="107" spans="1:4">
      <c r="A107" s="232"/>
      <c r="B107" s="233"/>
      <c r="C107" s="234"/>
      <c r="D107" s="234"/>
    </row>
    <row r="108" spans="1:4">
      <c r="A108" s="232"/>
      <c r="B108" s="233"/>
      <c r="C108" s="234"/>
      <c r="D108" s="234"/>
    </row>
    <row r="109" spans="1:4">
      <c r="A109" s="232"/>
      <c r="B109" s="233"/>
      <c r="C109" s="234"/>
      <c r="D109" s="234"/>
    </row>
    <row r="110" spans="1:4">
      <c r="A110" s="232"/>
      <c r="B110" s="233"/>
      <c r="C110" s="234"/>
      <c r="D110" s="234"/>
    </row>
    <row r="111" spans="1:4">
      <c r="A111" s="232"/>
      <c r="B111" s="233"/>
      <c r="C111" s="234"/>
      <c r="D111" s="234"/>
    </row>
    <row r="112" spans="1:4">
      <c r="A112" s="232"/>
      <c r="B112" s="233"/>
      <c r="C112" s="234"/>
      <c r="D112" s="234"/>
    </row>
    <row r="113" spans="1:4">
      <c r="A113" s="232"/>
      <c r="B113" s="233"/>
      <c r="C113" s="234"/>
      <c r="D113" s="234"/>
    </row>
    <row r="114" spans="1:4">
      <c r="A114" s="232"/>
      <c r="B114" s="233"/>
      <c r="C114" s="234"/>
      <c r="D114" s="234"/>
    </row>
    <row r="115" spans="1:4">
      <c r="A115" s="232"/>
      <c r="B115" s="233"/>
      <c r="C115" s="234"/>
      <c r="D115" s="234"/>
    </row>
    <row r="116" spans="1:4">
      <c r="A116" s="232"/>
      <c r="B116" s="233"/>
      <c r="C116" s="234"/>
      <c r="D116" s="234"/>
    </row>
    <row r="117" spans="1:4">
      <c r="A117" s="232"/>
      <c r="B117" s="233"/>
      <c r="C117" s="234"/>
      <c r="D117" s="234"/>
    </row>
    <row r="118" spans="1:4">
      <c r="A118" s="232"/>
      <c r="B118" s="233"/>
      <c r="C118" s="234"/>
      <c r="D118" s="234"/>
    </row>
    <row r="119" spans="1:4">
      <c r="A119" s="232"/>
      <c r="B119" s="233"/>
      <c r="C119" s="234"/>
      <c r="D119" s="234"/>
    </row>
    <row r="120" spans="1:4">
      <c r="A120" s="232"/>
      <c r="B120" s="233"/>
      <c r="C120" s="234"/>
      <c r="D120" s="234"/>
    </row>
    <row r="121" spans="1:4">
      <c r="A121" s="232"/>
      <c r="B121" s="233"/>
      <c r="C121" s="234"/>
      <c r="D121" s="234"/>
    </row>
    <row r="122" spans="1:4">
      <c r="A122" s="232"/>
      <c r="B122" s="233"/>
      <c r="C122" s="234"/>
      <c r="D122" s="234"/>
    </row>
    <row r="123" spans="1:4">
      <c r="A123" s="232"/>
      <c r="B123" s="233"/>
      <c r="C123" s="234"/>
      <c r="D123" s="234"/>
    </row>
    <row r="124" spans="1:4">
      <c r="A124" s="232"/>
      <c r="B124" s="233"/>
      <c r="C124" s="234"/>
      <c r="D124" s="234"/>
    </row>
    <row r="125" spans="1:4">
      <c r="A125" s="232"/>
      <c r="B125" s="233"/>
      <c r="C125" s="234"/>
      <c r="D125" s="234"/>
    </row>
    <row r="126" spans="1:4">
      <c r="A126" s="232"/>
      <c r="B126" s="233"/>
      <c r="C126" s="234"/>
      <c r="D126" s="234"/>
    </row>
    <row r="127" spans="1:4">
      <c r="A127" s="232"/>
      <c r="B127" s="233"/>
      <c r="C127" s="234"/>
      <c r="D127" s="234"/>
    </row>
    <row r="128" spans="1:4">
      <c r="A128" s="232"/>
      <c r="B128" s="233"/>
      <c r="C128" s="234"/>
      <c r="D128" s="234"/>
    </row>
    <row r="129" spans="1:4">
      <c r="A129" s="232"/>
      <c r="B129" s="233"/>
      <c r="C129" s="234"/>
      <c r="D129" s="234"/>
    </row>
    <row r="130" spans="1:4">
      <c r="A130" s="232"/>
      <c r="B130" s="233"/>
      <c r="C130" s="234"/>
      <c r="D130" s="234"/>
    </row>
    <row r="131" spans="1:4">
      <c r="A131" s="232"/>
      <c r="B131" s="233"/>
      <c r="C131" s="234"/>
      <c r="D131" s="234"/>
    </row>
    <row r="132" spans="1:4">
      <c r="A132" s="232"/>
      <c r="B132" s="233"/>
      <c r="C132" s="234"/>
      <c r="D132" s="234"/>
    </row>
    <row r="133" spans="1:4">
      <c r="A133" s="232"/>
      <c r="B133" s="233"/>
      <c r="C133" s="234"/>
      <c r="D133" s="234"/>
    </row>
    <row r="134" spans="1:4">
      <c r="A134" s="232"/>
      <c r="B134" s="233"/>
      <c r="C134" s="234"/>
      <c r="D134" s="234"/>
    </row>
    <row r="135" spans="1:4">
      <c r="A135" s="232"/>
      <c r="B135" s="233"/>
      <c r="C135" s="234"/>
      <c r="D135" s="234"/>
    </row>
    <row r="136" spans="1:4">
      <c r="A136" s="232"/>
      <c r="B136" s="233"/>
      <c r="C136" s="234"/>
      <c r="D136" s="234"/>
    </row>
    <row r="137" spans="1:4">
      <c r="A137" s="232"/>
      <c r="B137" s="233"/>
      <c r="C137" s="234"/>
      <c r="D137" s="234"/>
    </row>
    <row r="138" spans="1:4">
      <c r="A138" s="232"/>
      <c r="B138" s="233"/>
      <c r="C138" s="234"/>
      <c r="D138" s="234"/>
    </row>
    <row r="139" spans="1:4">
      <c r="A139" s="232"/>
      <c r="B139" s="233"/>
      <c r="C139" s="234"/>
      <c r="D139" s="234"/>
    </row>
    <row r="140" spans="1:4">
      <c r="A140" s="232"/>
      <c r="B140" s="233"/>
      <c r="C140" s="234"/>
      <c r="D140" s="234"/>
    </row>
    <row r="141" spans="1:4">
      <c r="A141" s="232"/>
      <c r="B141" s="233"/>
      <c r="C141" s="234"/>
      <c r="D141" s="234"/>
    </row>
    <row r="142" spans="1:4">
      <c r="A142" s="232"/>
      <c r="B142" s="233"/>
      <c r="C142" s="234"/>
      <c r="D142" s="234"/>
    </row>
    <row r="143" spans="1:4">
      <c r="A143" s="232"/>
      <c r="B143" s="233"/>
      <c r="C143" s="234"/>
      <c r="D143" s="234"/>
    </row>
    <row r="144" spans="1:4">
      <c r="A144" s="232"/>
      <c r="B144" s="233"/>
      <c r="C144" s="234"/>
      <c r="D144" s="234"/>
    </row>
    <row r="145" spans="1:4">
      <c r="A145" s="232"/>
      <c r="B145" s="233"/>
      <c r="C145" s="234"/>
      <c r="D145" s="234"/>
    </row>
    <row r="146" spans="1:4">
      <c r="A146" s="232"/>
      <c r="B146" s="233"/>
      <c r="C146" s="234"/>
      <c r="D146" s="234"/>
    </row>
    <row r="147" spans="1:4">
      <c r="A147" s="232"/>
      <c r="B147" s="233"/>
      <c r="C147" s="234"/>
      <c r="D147" s="234"/>
    </row>
    <row r="148" spans="1:4">
      <c r="A148" s="232"/>
      <c r="B148" s="233"/>
      <c r="C148" s="234"/>
      <c r="D148" s="234"/>
    </row>
    <row r="149" spans="1:4">
      <c r="A149" s="232"/>
      <c r="B149" s="233"/>
      <c r="C149" s="234"/>
      <c r="D149" s="234"/>
    </row>
    <row r="150" spans="1:4">
      <c r="A150" s="232"/>
      <c r="B150" s="233"/>
      <c r="C150" s="234"/>
      <c r="D150" s="234"/>
    </row>
    <row r="151" spans="1:4">
      <c r="A151" s="232"/>
      <c r="B151" s="233"/>
      <c r="C151" s="234"/>
      <c r="D151" s="234"/>
    </row>
    <row r="152" spans="1:4">
      <c r="A152" s="232"/>
      <c r="B152" s="233"/>
      <c r="C152" s="234"/>
      <c r="D152" s="234"/>
    </row>
    <row r="153" spans="1:4">
      <c r="A153" s="232"/>
      <c r="B153" s="233"/>
      <c r="C153" s="234"/>
      <c r="D153" s="234"/>
    </row>
    <row r="154" spans="1:4">
      <c r="A154" s="232"/>
      <c r="B154" s="233"/>
      <c r="C154" s="234"/>
      <c r="D154" s="234"/>
    </row>
    <row r="155" spans="1:4">
      <c r="A155" s="232"/>
      <c r="B155" s="233"/>
      <c r="C155" s="234"/>
      <c r="D155" s="234"/>
    </row>
    <row r="156" spans="1:4">
      <c r="A156" s="232"/>
      <c r="B156" s="233"/>
      <c r="C156" s="234"/>
      <c r="D156" s="234"/>
    </row>
    <row r="157" spans="1:4">
      <c r="A157" s="232"/>
      <c r="B157" s="233"/>
      <c r="C157" s="234"/>
      <c r="D157" s="234"/>
    </row>
    <row r="158" spans="1:4">
      <c r="A158" s="232"/>
      <c r="B158" s="233"/>
      <c r="C158" s="234"/>
      <c r="D158" s="234"/>
    </row>
    <row r="159" spans="1:4">
      <c r="A159" s="232"/>
      <c r="B159" s="233"/>
      <c r="C159" s="234"/>
      <c r="D159" s="234"/>
    </row>
    <row r="160" spans="1:4">
      <c r="A160" s="232"/>
      <c r="B160" s="233"/>
      <c r="C160" s="234"/>
      <c r="D160" s="234"/>
    </row>
    <row r="161" spans="1:4">
      <c r="A161" s="232"/>
      <c r="B161" s="233"/>
      <c r="C161" s="234"/>
      <c r="D161" s="234"/>
    </row>
    <row r="162" spans="1:4">
      <c r="A162" s="232"/>
      <c r="B162" s="233"/>
      <c r="C162" s="234"/>
      <c r="D162" s="234"/>
    </row>
    <row r="163" spans="1:4">
      <c r="A163" s="232"/>
      <c r="B163" s="233"/>
      <c r="C163" s="234"/>
      <c r="D163" s="234"/>
    </row>
    <row r="164" spans="1:4">
      <c r="A164" s="232"/>
      <c r="B164" s="233"/>
      <c r="C164" s="234"/>
      <c r="D164" s="234"/>
    </row>
    <row r="165" spans="1:4">
      <c r="A165" s="232"/>
      <c r="B165" s="233"/>
      <c r="C165" s="234"/>
      <c r="D165" s="234"/>
    </row>
    <row r="166" spans="1:4">
      <c r="A166" s="232"/>
      <c r="B166" s="233"/>
      <c r="C166" s="234"/>
      <c r="D166" s="234"/>
    </row>
    <row r="167" spans="1:4">
      <c r="A167" s="232"/>
      <c r="B167" s="233"/>
      <c r="C167" s="234"/>
      <c r="D167" s="234"/>
    </row>
    <row r="168" spans="1:4">
      <c r="A168" s="232"/>
      <c r="B168" s="233"/>
      <c r="C168" s="234"/>
      <c r="D168" s="234"/>
    </row>
    <row r="169" spans="1:4">
      <c r="A169" s="232"/>
      <c r="B169" s="233"/>
      <c r="C169" s="234"/>
      <c r="D169" s="234"/>
    </row>
    <row r="170" spans="1:4">
      <c r="A170" s="232"/>
      <c r="B170" s="233"/>
      <c r="C170" s="234"/>
      <c r="D170" s="234"/>
    </row>
    <row r="171" spans="1:4">
      <c r="A171" s="232"/>
      <c r="B171" s="233"/>
      <c r="C171" s="234"/>
      <c r="D171" s="234"/>
    </row>
    <row r="172" spans="1:4">
      <c r="A172" s="232"/>
      <c r="B172" s="233"/>
      <c r="C172" s="234"/>
      <c r="D172" s="234"/>
    </row>
    <row r="173" spans="1:4">
      <c r="A173" s="232"/>
      <c r="B173" s="233"/>
      <c r="C173" s="234"/>
      <c r="D173" s="234"/>
    </row>
    <row r="174" spans="1:4">
      <c r="A174" s="232"/>
      <c r="B174" s="233"/>
      <c r="C174" s="234"/>
      <c r="D174" s="234"/>
    </row>
    <row r="175" spans="1:4">
      <c r="A175" s="232"/>
      <c r="B175" s="233"/>
      <c r="C175" s="234"/>
      <c r="D175" s="234"/>
    </row>
    <row r="176" spans="1:4">
      <c r="A176" s="232"/>
      <c r="B176" s="233"/>
      <c r="C176" s="234"/>
      <c r="D176" s="234"/>
    </row>
    <row r="177" spans="1:4">
      <c r="A177" s="232"/>
      <c r="B177" s="233"/>
      <c r="C177" s="234"/>
      <c r="D177" s="234"/>
    </row>
    <row r="178" spans="1:4">
      <c r="A178" s="232"/>
      <c r="B178" s="233"/>
      <c r="C178" s="234"/>
      <c r="D178" s="234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ЧВА</vt:lpstr>
      <vt:lpstr>Публікація</vt:lpstr>
      <vt:lpstr>1 кв.</vt:lpstr>
      <vt:lpstr>2 кв.</vt:lpstr>
      <vt:lpstr>3 кв.</vt:lpstr>
      <vt:lpstr>4 кв. </vt:lpstr>
      <vt:lpstr>'1 кв.'!Print_Area</vt:lpstr>
      <vt:lpstr>'2 кв.'!Print_Area</vt:lpstr>
      <vt:lpstr>'3 кв.'!Print_Area</vt:lpstr>
      <vt:lpstr>'4 кв. '!Print_Area</vt:lpstr>
      <vt:lpstr>Публікація!Print_Area</vt:lpstr>
      <vt:lpstr>ЧВА!Print_Area</vt:lpstr>
      <vt:lpstr>ЧВА!Область_печати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Fond3</cp:lastModifiedBy>
  <cp:lastPrinted>2025-09-11T09:39:57Z</cp:lastPrinted>
  <dcterms:created xsi:type="dcterms:W3CDTF">1996-10-08T23:32:33Z</dcterms:created>
  <dcterms:modified xsi:type="dcterms:W3CDTF">2025-10-03T11:28:22Z</dcterms:modified>
</cp:coreProperties>
</file>